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asftp01\Sense_Partners\Information paper 2020\CBA files for release\Summary\"/>
    </mc:Choice>
  </mc:AlternateContent>
  <xr:revisionPtr revIDLastSave="0" documentId="14_{00AE8C09-2996-425E-B24C-51CEC79B9998}" xr6:coauthVersionLast="43" xr6:coauthVersionMax="43" xr10:uidLastSave="{00000000-0000-0000-0000-000000000000}"/>
  <bookViews>
    <workbookView xWindow="-98" yWindow="-98" windowWidth="20715" windowHeight="13276" firstSheet="3" activeTab="6" xr2:uid="{A82ED79B-865C-4747-9B3F-2CEE63AB3563}"/>
  </bookViews>
  <sheets>
    <sheet name="About" sheetId="20" r:id="rId1"/>
    <sheet name="Summary tables" sheetId="21" r:id="rId2"/>
    <sheet name="Grid use model scenarios" sheetId="31" r:id="rId3"/>
    <sheet name="Other costs" sheetId="26" r:id="rId4"/>
    <sheet name="Investment efficiencies" sheetId="27" r:id="rId5"/>
    <sheet name="Total surplus - mean over time" sheetId="25" r:id="rId6"/>
    <sheet name="Consumer surplus net of transfr" sheetId="6" r:id="rId7"/>
    <sheet name="Consumer surplus" sheetId="5" r:id="rId8"/>
    <sheet name="Total surplus" sheetId="3" r:id="rId9"/>
    <sheet name="Net effects" sheetId="4" r:id="rId10"/>
    <sheet name="Batteries" sheetId="7" r:id="rId11"/>
    <sheet name="Revenue" sheetId="22" r:id="rId12"/>
    <sheet name="Transmission costs" sheetId="8" r:id="rId13"/>
    <sheet name="All effects" sheetId="1" r:id="rId14"/>
    <sheet name="Central_weighted" sheetId="11" r:id="rId15"/>
    <sheet name="Alternative_weighted" sheetId="18" r:id="rId16"/>
    <sheet name="Future_only_weighted" sheetId="17" r:id="rId17"/>
    <sheet name="HVDC_only_weighted" sheetId="19" r:id="rId18"/>
  </sheets>
  <definedNames>
    <definedName name="_ftn1" localSheetId="3">'Other costs'!#REF!</definedName>
    <definedName name="_ftnref1" localSheetId="3">'Other costs'!$C$7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7" l="1"/>
  <c r="D8" i="27" s="1"/>
  <c r="C4" i="27"/>
  <c r="C8" i="27"/>
  <c r="F47" i="21" s="1"/>
  <c r="B8" i="27"/>
  <c r="G12" i="21" s="1"/>
  <c r="D15" i="21"/>
  <c r="O21" i="21"/>
  <c r="N21" i="21"/>
  <c r="M22" i="21"/>
  <c r="N22" i="21" s="1"/>
  <c r="O22" i="21" s="1"/>
  <c r="M21" i="21"/>
  <c r="M19" i="21"/>
  <c r="N19" i="21" s="1"/>
  <c r="M18" i="21"/>
  <c r="N18" i="21" s="1"/>
  <c r="M17" i="21"/>
  <c r="O17" i="21" s="1"/>
  <c r="M13" i="21"/>
  <c r="K13" i="21" s="1"/>
  <c r="M12" i="21"/>
  <c r="K12" i="21" s="1"/>
  <c r="M11" i="21"/>
  <c r="K11" i="21" s="1"/>
  <c r="O20" i="21"/>
  <c r="N20" i="21"/>
  <c r="O19" i="21"/>
  <c r="O10" i="21"/>
  <c r="N10" i="21"/>
  <c r="O9" i="21"/>
  <c r="N9" i="21"/>
  <c r="O8" i="21"/>
  <c r="N8" i="21"/>
  <c r="C34" i="26"/>
  <c r="C33" i="26"/>
  <c r="C32" i="26"/>
  <c r="C3" i="26" s="1"/>
  <c r="D5" i="26"/>
  <c r="D4" i="26"/>
  <c r="D3" i="26"/>
  <c r="C5" i="26"/>
  <c r="D50" i="21" s="1"/>
  <c r="C4" i="26"/>
  <c r="F28" i="26"/>
  <c r="F24" i="26"/>
  <c r="F19" i="26"/>
  <c r="F20" i="26"/>
  <c r="F17" i="26"/>
  <c r="F10" i="26"/>
  <c r="F11" i="26"/>
  <c r="F12" i="26"/>
  <c r="F13" i="26"/>
  <c r="F9" i="26"/>
  <c r="E25" i="26"/>
  <c r="E26" i="26"/>
  <c r="E27" i="26"/>
  <c r="E28" i="26"/>
  <c r="E24" i="26"/>
  <c r="E18" i="26"/>
  <c r="E19" i="26"/>
  <c r="E20" i="26"/>
  <c r="E17" i="26"/>
  <c r="E10" i="26"/>
  <c r="E11" i="26"/>
  <c r="E12" i="26"/>
  <c r="E13" i="26"/>
  <c r="E9" i="26"/>
  <c r="F34" i="21"/>
  <c r="G23" i="21"/>
  <c r="F23" i="21"/>
  <c r="D23" i="21"/>
  <c r="C7" i="27"/>
  <c r="D7" i="27"/>
  <c r="D6" i="27"/>
  <c r="C6" i="27"/>
  <c r="D5" i="27"/>
  <c r="C5" i="27"/>
  <c r="B7" i="27"/>
  <c r="B6" i="27"/>
  <c r="B4" i="27"/>
  <c r="B5" i="27"/>
  <c r="D47" i="21" l="1"/>
  <c r="G47" i="21"/>
  <c r="D34" i="21"/>
  <c r="D12" i="21"/>
  <c r="G34" i="21"/>
  <c r="F12" i="21"/>
  <c r="K21" i="21"/>
  <c r="K19" i="21"/>
  <c r="K22" i="21"/>
  <c r="K18" i="21"/>
  <c r="O18" i="21"/>
  <c r="O23" i="21" s="1"/>
  <c r="N17" i="21"/>
  <c r="K17" i="21" s="1"/>
  <c r="O14" i="21"/>
  <c r="N14" i="21"/>
  <c r="E37" i="21"/>
  <c r="E15" i="21"/>
  <c r="O25" i="21" l="1"/>
  <c r="N23" i="21"/>
  <c r="N25" i="21" s="1"/>
  <c r="E26" i="21"/>
  <c r="D26" i="21"/>
  <c r="D37" i="21"/>
  <c r="G37" i="21" l="1"/>
  <c r="F37" i="21"/>
  <c r="F15" i="21"/>
  <c r="G15" i="21"/>
  <c r="G26" i="21"/>
  <c r="F26" i="21"/>
  <c r="D64" i="21" l="1"/>
  <c r="G64" i="21" s="1"/>
  <c r="D61" i="21"/>
  <c r="E50" i="21"/>
  <c r="E64" i="21"/>
  <c r="F61" i="21"/>
  <c r="G61" i="21" s="1"/>
  <c r="F50" i="21"/>
  <c r="G50" i="21"/>
  <c r="F64" i="21" l="1"/>
  <c r="X37" i="21"/>
  <c r="W37" i="21"/>
  <c r="Z37" i="21" s="1"/>
  <c r="W34" i="21"/>
  <c r="Y34" i="21" s="1"/>
  <c r="Z34" i="21" s="1"/>
  <c r="X26" i="21"/>
  <c r="W26" i="21"/>
  <c r="Y26" i="21" s="1"/>
  <c r="W23" i="21"/>
  <c r="Y23" i="21" s="1"/>
  <c r="Z23" i="21" s="1"/>
  <c r="Y15" i="21"/>
  <c r="X15" i="21"/>
  <c r="W15" i="21"/>
  <c r="Z15" i="21" s="1"/>
  <c r="W12" i="21"/>
  <c r="Y12" i="21" s="1"/>
  <c r="Z12" i="21" s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1" i="1"/>
  <c r="AZ7" i="1" s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1" i="1"/>
  <c r="AW12" i="1"/>
  <c r="AX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W24" i="1"/>
  <c r="AX24" i="1"/>
  <c r="AW25" i="1"/>
  <c r="AX25" i="1"/>
  <c r="AW26" i="1"/>
  <c r="AX26" i="1"/>
  <c r="AW27" i="1"/>
  <c r="AX27" i="1"/>
  <c r="AW28" i="1"/>
  <c r="AX28" i="1"/>
  <c r="AW29" i="1"/>
  <c r="AX29" i="1"/>
  <c r="AW30" i="1"/>
  <c r="AX30" i="1"/>
  <c r="AW31" i="1"/>
  <c r="AX31" i="1"/>
  <c r="AW32" i="1"/>
  <c r="AX32" i="1"/>
  <c r="AW33" i="1"/>
  <c r="AX33" i="1"/>
  <c r="AW34" i="1"/>
  <c r="AX34" i="1"/>
  <c r="AW35" i="1"/>
  <c r="AX35" i="1"/>
  <c r="AW36" i="1"/>
  <c r="AX36" i="1"/>
  <c r="AW37" i="1"/>
  <c r="AX37" i="1"/>
  <c r="AW38" i="1"/>
  <c r="AX38" i="1"/>
  <c r="AW39" i="1"/>
  <c r="AX39" i="1"/>
  <c r="AW40" i="1"/>
  <c r="AX40" i="1"/>
  <c r="AW41" i="1"/>
  <c r="AX41" i="1"/>
  <c r="AW42" i="1"/>
  <c r="AX42" i="1"/>
  <c r="AW43" i="1"/>
  <c r="AX43" i="1"/>
  <c r="AW44" i="1"/>
  <c r="AX44" i="1"/>
  <c r="AW45" i="1"/>
  <c r="AX45" i="1"/>
  <c r="AW46" i="1"/>
  <c r="AX46" i="1"/>
  <c r="AW47" i="1"/>
  <c r="AX47" i="1"/>
  <c r="AW48" i="1"/>
  <c r="AX48" i="1"/>
  <c r="AW49" i="1"/>
  <c r="AX49" i="1"/>
  <c r="AW50" i="1"/>
  <c r="AX50" i="1"/>
  <c r="AW51" i="1"/>
  <c r="AX51" i="1"/>
  <c r="AW52" i="1"/>
  <c r="AX52" i="1"/>
  <c r="AW53" i="1"/>
  <c r="AX53" i="1"/>
  <c r="AW54" i="1"/>
  <c r="AX54" i="1"/>
  <c r="AW55" i="1"/>
  <c r="AX55" i="1"/>
  <c r="AW56" i="1"/>
  <c r="AX56" i="1"/>
  <c r="AW57" i="1"/>
  <c r="AX57" i="1"/>
  <c r="AW58" i="1"/>
  <c r="AX58" i="1"/>
  <c r="AW59" i="1"/>
  <c r="AX59" i="1"/>
  <c r="AW60" i="1"/>
  <c r="AX60" i="1"/>
  <c r="AW61" i="1"/>
  <c r="AX61" i="1"/>
  <c r="AW62" i="1"/>
  <c r="AX62" i="1"/>
  <c r="AW63" i="1"/>
  <c r="AX63" i="1"/>
  <c r="AW64" i="1"/>
  <c r="AX64" i="1"/>
  <c r="AW65" i="1"/>
  <c r="AX65" i="1"/>
  <c r="AW66" i="1"/>
  <c r="AX66" i="1"/>
  <c r="AW67" i="1"/>
  <c r="AX67" i="1"/>
  <c r="AW68" i="1"/>
  <c r="AX68" i="1"/>
  <c r="AW69" i="1"/>
  <c r="AX69" i="1"/>
  <c r="AW70" i="1"/>
  <c r="AX70" i="1"/>
  <c r="AW71" i="1"/>
  <c r="AX71" i="1"/>
  <c r="AW72" i="1"/>
  <c r="AX72" i="1"/>
  <c r="AW73" i="1"/>
  <c r="AX73" i="1"/>
  <c r="AW74" i="1"/>
  <c r="AX74" i="1"/>
  <c r="AW75" i="1"/>
  <c r="AX75" i="1"/>
  <c r="AW76" i="1"/>
  <c r="AX76" i="1"/>
  <c r="AW77" i="1"/>
  <c r="AX77" i="1"/>
  <c r="AW78" i="1"/>
  <c r="AX78" i="1"/>
  <c r="AW79" i="1"/>
  <c r="AX79" i="1"/>
  <c r="AW80" i="1"/>
  <c r="AX80" i="1"/>
  <c r="AW81" i="1"/>
  <c r="AX81" i="1"/>
  <c r="AW82" i="1"/>
  <c r="AX82" i="1"/>
  <c r="AW83" i="1"/>
  <c r="AX83" i="1"/>
  <c r="AW84" i="1"/>
  <c r="AX84" i="1"/>
  <c r="AW85" i="1"/>
  <c r="AX85" i="1"/>
  <c r="AW86" i="1"/>
  <c r="AX86" i="1"/>
  <c r="AW87" i="1"/>
  <c r="AX87" i="1"/>
  <c r="AW88" i="1"/>
  <c r="AX88" i="1"/>
  <c r="AW89" i="1"/>
  <c r="AX89" i="1"/>
  <c r="AW90" i="1"/>
  <c r="AX90" i="1"/>
  <c r="AW91" i="1"/>
  <c r="AX91" i="1"/>
  <c r="AW92" i="1"/>
  <c r="AX92" i="1"/>
  <c r="AW93" i="1"/>
  <c r="AX93" i="1"/>
  <c r="AW94" i="1"/>
  <c r="AX94" i="1"/>
  <c r="AW95" i="1"/>
  <c r="AX95" i="1"/>
  <c r="AW96" i="1"/>
  <c r="AX96" i="1"/>
  <c r="AW97" i="1"/>
  <c r="AX97" i="1"/>
  <c r="AW98" i="1"/>
  <c r="AX98" i="1"/>
  <c r="AW99" i="1"/>
  <c r="AX99" i="1"/>
  <c r="AW100" i="1"/>
  <c r="AX100" i="1"/>
  <c r="AW101" i="1"/>
  <c r="AX101" i="1"/>
  <c r="AW102" i="1"/>
  <c r="AX102" i="1"/>
  <c r="AW103" i="1"/>
  <c r="AX103" i="1"/>
  <c r="AW104" i="1"/>
  <c r="AX104" i="1"/>
  <c r="AW105" i="1"/>
  <c r="AX105" i="1"/>
  <c r="AW106" i="1"/>
  <c r="AX106" i="1"/>
  <c r="AW107" i="1"/>
  <c r="AX107" i="1"/>
  <c r="AW108" i="1"/>
  <c r="AX108" i="1"/>
  <c r="AW109" i="1"/>
  <c r="AX109" i="1"/>
  <c r="AW110" i="1"/>
  <c r="AX110" i="1"/>
  <c r="AW111" i="1"/>
  <c r="AX111" i="1"/>
  <c r="AW112" i="1"/>
  <c r="AX112" i="1"/>
  <c r="AW113" i="1"/>
  <c r="AX113" i="1"/>
  <c r="AW114" i="1"/>
  <c r="AX114" i="1"/>
  <c r="AW115" i="1"/>
  <c r="AX115" i="1"/>
  <c r="AW116" i="1"/>
  <c r="AX116" i="1"/>
  <c r="AW117" i="1"/>
  <c r="AX117" i="1"/>
  <c r="AW118" i="1"/>
  <c r="AX118" i="1"/>
  <c r="AW119" i="1"/>
  <c r="AX119" i="1"/>
  <c r="AW120" i="1"/>
  <c r="AX120" i="1"/>
  <c r="AW121" i="1"/>
  <c r="AX121" i="1"/>
  <c r="AW122" i="1"/>
  <c r="AX122" i="1"/>
  <c r="AW123" i="1"/>
  <c r="AX123" i="1"/>
  <c r="AX11" i="1"/>
  <c r="AW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1" i="1"/>
  <c r="Z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1" i="1"/>
  <c r="O7" i="8"/>
  <c r="N7" i="8"/>
  <c r="O6" i="8"/>
  <c r="N6" i="8"/>
  <c r="O5" i="8"/>
  <c r="N5" i="8"/>
  <c r="O4" i="8"/>
  <c r="N4" i="8"/>
  <c r="O3" i="8"/>
  <c r="N3" i="8"/>
  <c r="O2" i="8"/>
  <c r="N2" i="8"/>
  <c r="K7" i="22"/>
  <c r="H7" i="22"/>
  <c r="E7" i="22"/>
  <c r="B7" i="22"/>
  <c r="K6" i="22"/>
  <c r="H6" i="22"/>
  <c r="E6" i="22"/>
  <c r="B6" i="22"/>
  <c r="K5" i="22"/>
  <c r="H5" i="22"/>
  <c r="E5" i="22"/>
  <c r="B5" i="22"/>
  <c r="K4" i="22"/>
  <c r="H4" i="22"/>
  <c r="E4" i="22"/>
  <c r="B4" i="22"/>
  <c r="K3" i="22"/>
  <c r="H3" i="22"/>
  <c r="E3" i="22"/>
  <c r="B3" i="22"/>
  <c r="K2" i="22"/>
  <c r="H2" i="22"/>
  <c r="E2" i="22"/>
  <c r="B2" i="22"/>
  <c r="F5" i="3"/>
  <c r="Z26" i="21" l="1"/>
  <c r="Y37" i="21"/>
  <c r="F126" i="17" l="1"/>
  <c r="AR14" i="17" l="1"/>
  <c r="AT14" i="17"/>
  <c r="AR28" i="11"/>
  <c r="AT28" i="11"/>
  <c r="AT14" i="19" l="1"/>
  <c r="AZ15" i="19"/>
  <c r="AZ16" i="19"/>
  <c r="AZ17" i="19"/>
  <c r="AZ18" i="19"/>
  <c r="AZ14" i="19"/>
  <c r="AT16" i="19"/>
  <c r="AT17" i="19"/>
  <c r="AT18" i="19"/>
  <c r="AT15" i="19"/>
  <c r="AN15" i="19"/>
  <c r="AN16" i="19"/>
  <c r="AN17" i="19"/>
  <c r="AN18" i="19"/>
  <c r="AN19" i="19"/>
  <c r="AN20" i="19"/>
  <c r="AN21" i="19"/>
  <c r="AN22" i="19"/>
  <c r="AN14" i="19"/>
  <c r="AH15" i="19"/>
  <c r="AH16" i="19"/>
  <c r="AH17" i="19"/>
  <c r="AH18" i="19"/>
  <c r="AH19" i="19"/>
  <c r="AH20" i="19"/>
  <c r="AH21" i="19"/>
  <c r="AH22" i="19"/>
  <c r="AH23" i="19"/>
  <c r="AH24" i="19"/>
  <c r="AH25" i="19"/>
  <c r="AH26" i="19"/>
  <c r="AH14" i="19"/>
  <c r="F15" i="19"/>
  <c r="G15" i="19"/>
  <c r="H15" i="19"/>
  <c r="I15" i="19"/>
  <c r="J15" i="19"/>
  <c r="K15" i="19"/>
  <c r="L15" i="19"/>
  <c r="M15" i="19"/>
  <c r="N15" i="19"/>
  <c r="F16" i="19"/>
  <c r="G16" i="19"/>
  <c r="H16" i="19"/>
  <c r="I16" i="19"/>
  <c r="J16" i="19"/>
  <c r="K16" i="19"/>
  <c r="L16" i="19"/>
  <c r="M16" i="19"/>
  <c r="N16" i="19"/>
  <c r="F17" i="19"/>
  <c r="G17" i="19"/>
  <c r="H17" i="19"/>
  <c r="I17" i="19"/>
  <c r="J17" i="19"/>
  <c r="K17" i="19"/>
  <c r="L17" i="19"/>
  <c r="M17" i="19"/>
  <c r="N17" i="19"/>
  <c r="F18" i="19"/>
  <c r="G18" i="19"/>
  <c r="H18" i="19"/>
  <c r="I18" i="19"/>
  <c r="J18" i="19"/>
  <c r="K18" i="19"/>
  <c r="L18" i="19"/>
  <c r="M18" i="19"/>
  <c r="N18" i="19"/>
  <c r="F19" i="19"/>
  <c r="G19" i="19"/>
  <c r="H19" i="19"/>
  <c r="I19" i="19"/>
  <c r="J19" i="19"/>
  <c r="K19" i="19"/>
  <c r="L19" i="19"/>
  <c r="M19" i="19"/>
  <c r="N19" i="19"/>
  <c r="F20" i="19"/>
  <c r="G20" i="19"/>
  <c r="H20" i="19"/>
  <c r="I20" i="19"/>
  <c r="J20" i="19"/>
  <c r="K20" i="19"/>
  <c r="L20" i="19"/>
  <c r="M20" i="19"/>
  <c r="N20" i="19"/>
  <c r="F21" i="19"/>
  <c r="G21" i="19"/>
  <c r="H21" i="19"/>
  <c r="I21" i="19"/>
  <c r="J21" i="19"/>
  <c r="K21" i="19"/>
  <c r="L21" i="19"/>
  <c r="M21" i="19"/>
  <c r="N21" i="19"/>
  <c r="F22" i="19"/>
  <c r="G22" i="19"/>
  <c r="H22" i="19"/>
  <c r="I22" i="19"/>
  <c r="J22" i="19"/>
  <c r="K22" i="19"/>
  <c r="L22" i="19"/>
  <c r="M22" i="19"/>
  <c r="N22" i="19"/>
  <c r="F23" i="19"/>
  <c r="G23" i="19"/>
  <c r="H23" i="19"/>
  <c r="I23" i="19"/>
  <c r="J23" i="19"/>
  <c r="K23" i="19"/>
  <c r="L23" i="19"/>
  <c r="M23" i="19"/>
  <c r="N23" i="19"/>
  <c r="F24" i="19"/>
  <c r="G24" i="19"/>
  <c r="H24" i="19"/>
  <c r="I24" i="19"/>
  <c r="J24" i="19"/>
  <c r="K24" i="19"/>
  <c r="L24" i="19"/>
  <c r="M24" i="19"/>
  <c r="N24" i="19"/>
  <c r="F25" i="19"/>
  <c r="G25" i="19"/>
  <c r="H25" i="19"/>
  <c r="I25" i="19"/>
  <c r="J25" i="19"/>
  <c r="K25" i="19"/>
  <c r="L25" i="19"/>
  <c r="M25" i="19"/>
  <c r="N25" i="19"/>
  <c r="F26" i="19"/>
  <c r="G26" i="19"/>
  <c r="H26" i="19"/>
  <c r="I26" i="19"/>
  <c r="J26" i="19"/>
  <c r="K26" i="19"/>
  <c r="L26" i="19"/>
  <c r="M26" i="19"/>
  <c r="N26" i="19"/>
  <c r="F27" i="19"/>
  <c r="G27" i="19"/>
  <c r="H27" i="19"/>
  <c r="I27" i="19"/>
  <c r="J27" i="19"/>
  <c r="K27" i="19"/>
  <c r="L27" i="19"/>
  <c r="M27" i="19"/>
  <c r="N27" i="19"/>
  <c r="F28" i="19"/>
  <c r="G28" i="19"/>
  <c r="H28" i="19"/>
  <c r="I28" i="19"/>
  <c r="J28" i="19"/>
  <c r="K28" i="19"/>
  <c r="L28" i="19"/>
  <c r="M28" i="19"/>
  <c r="N28" i="19"/>
  <c r="F29" i="19"/>
  <c r="G29" i="19"/>
  <c r="H29" i="19"/>
  <c r="I29" i="19"/>
  <c r="J29" i="19"/>
  <c r="K29" i="19"/>
  <c r="L29" i="19"/>
  <c r="M29" i="19"/>
  <c r="N29" i="19"/>
  <c r="F30" i="19"/>
  <c r="G30" i="19"/>
  <c r="H30" i="19"/>
  <c r="I30" i="19"/>
  <c r="J30" i="19"/>
  <c r="K30" i="19"/>
  <c r="L30" i="19"/>
  <c r="M30" i="19"/>
  <c r="N30" i="19"/>
  <c r="F31" i="19"/>
  <c r="G31" i="19"/>
  <c r="H31" i="19"/>
  <c r="I31" i="19"/>
  <c r="J31" i="19"/>
  <c r="K31" i="19"/>
  <c r="L31" i="19"/>
  <c r="M31" i="19"/>
  <c r="N31" i="19"/>
  <c r="F32" i="19"/>
  <c r="G32" i="19"/>
  <c r="H32" i="19"/>
  <c r="I32" i="19"/>
  <c r="J32" i="19"/>
  <c r="K32" i="19"/>
  <c r="L32" i="19"/>
  <c r="M32" i="19"/>
  <c r="N32" i="19"/>
  <c r="F33" i="19"/>
  <c r="G33" i="19"/>
  <c r="H33" i="19"/>
  <c r="I33" i="19"/>
  <c r="J33" i="19"/>
  <c r="K33" i="19"/>
  <c r="L33" i="19"/>
  <c r="M33" i="19"/>
  <c r="N33" i="19"/>
  <c r="F34" i="19"/>
  <c r="G34" i="19"/>
  <c r="H34" i="19"/>
  <c r="I34" i="19"/>
  <c r="J34" i="19"/>
  <c r="K34" i="19"/>
  <c r="L34" i="19"/>
  <c r="M34" i="19"/>
  <c r="N34" i="19"/>
  <c r="F35" i="19"/>
  <c r="G35" i="19"/>
  <c r="H35" i="19"/>
  <c r="I35" i="19"/>
  <c r="J35" i="19"/>
  <c r="K35" i="19"/>
  <c r="L35" i="19"/>
  <c r="M35" i="19"/>
  <c r="N35" i="19"/>
  <c r="F36" i="19"/>
  <c r="G36" i="19"/>
  <c r="H36" i="19"/>
  <c r="I36" i="19"/>
  <c r="J36" i="19"/>
  <c r="K36" i="19"/>
  <c r="L36" i="19"/>
  <c r="M36" i="19"/>
  <c r="N36" i="19"/>
  <c r="F37" i="19"/>
  <c r="G37" i="19"/>
  <c r="H37" i="19"/>
  <c r="I37" i="19"/>
  <c r="J37" i="19"/>
  <c r="K37" i="19"/>
  <c r="L37" i="19"/>
  <c r="M37" i="19"/>
  <c r="N37" i="19"/>
  <c r="F38" i="19"/>
  <c r="G38" i="19"/>
  <c r="H38" i="19"/>
  <c r="I38" i="19"/>
  <c r="J38" i="19"/>
  <c r="K38" i="19"/>
  <c r="L38" i="19"/>
  <c r="M38" i="19"/>
  <c r="N38" i="19"/>
  <c r="F39" i="19"/>
  <c r="G39" i="19"/>
  <c r="H39" i="19"/>
  <c r="I39" i="19"/>
  <c r="J39" i="19"/>
  <c r="K39" i="19"/>
  <c r="L39" i="19"/>
  <c r="M39" i="19"/>
  <c r="N39" i="19"/>
  <c r="F40" i="19"/>
  <c r="G40" i="19"/>
  <c r="H40" i="19"/>
  <c r="I40" i="19"/>
  <c r="J40" i="19"/>
  <c r="K40" i="19"/>
  <c r="L40" i="19"/>
  <c r="M40" i="19"/>
  <c r="N40" i="19"/>
  <c r="F41" i="19"/>
  <c r="G41" i="19"/>
  <c r="H41" i="19"/>
  <c r="I41" i="19"/>
  <c r="J41" i="19"/>
  <c r="K41" i="19"/>
  <c r="L41" i="19"/>
  <c r="M41" i="19"/>
  <c r="N41" i="19"/>
  <c r="F42" i="19"/>
  <c r="G42" i="19"/>
  <c r="H42" i="19"/>
  <c r="I42" i="19"/>
  <c r="J42" i="19"/>
  <c r="K42" i="19"/>
  <c r="L42" i="19"/>
  <c r="M42" i="19"/>
  <c r="N42" i="19"/>
  <c r="F43" i="19"/>
  <c r="G43" i="19"/>
  <c r="H43" i="19"/>
  <c r="I43" i="19"/>
  <c r="J43" i="19"/>
  <c r="K43" i="19"/>
  <c r="L43" i="19"/>
  <c r="M43" i="19"/>
  <c r="N43" i="19"/>
  <c r="F44" i="19"/>
  <c r="G44" i="19"/>
  <c r="H44" i="19"/>
  <c r="I44" i="19"/>
  <c r="J44" i="19"/>
  <c r="K44" i="19"/>
  <c r="L44" i="19"/>
  <c r="M44" i="19"/>
  <c r="N44" i="19"/>
  <c r="F45" i="19"/>
  <c r="G45" i="19"/>
  <c r="H45" i="19"/>
  <c r="I45" i="19"/>
  <c r="J45" i="19"/>
  <c r="K45" i="19"/>
  <c r="L45" i="19"/>
  <c r="M45" i="19"/>
  <c r="N45" i="19"/>
  <c r="F46" i="19"/>
  <c r="G46" i="19"/>
  <c r="H46" i="19"/>
  <c r="I46" i="19"/>
  <c r="J46" i="19"/>
  <c r="K46" i="19"/>
  <c r="L46" i="19"/>
  <c r="M46" i="19"/>
  <c r="N46" i="19"/>
  <c r="F47" i="19"/>
  <c r="G47" i="19"/>
  <c r="H47" i="19"/>
  <c r="I47" i="19"/>
  <c r="J47" i="19"/>
  <c r="K47" i="19"/>
  <c r="L47" i="19"/>
  <c r="M47" i="19"/>
  <c r="N47" i="19"/>
  <c r="F48" i="19"/>
  <c r="G48" i="19"/>
  <c r="H48" i="19"/>
  <c r="I48" i="19"/>
  <c r="J48" i="19"/>
  <c r="K48" i="19"/>
  <c r="L48" i="19"/>
  <c r="M48" i="19"/>
  <c r="N48" i="19"/>
  <c r="F49" i="19"/>
  <c r="G49" i="19"/>
  <c r="H49" i="19"/>
  <c r="I49" i="19"/>
  <c r="J49" i="19"/>
  <c r="K49" i="19"/>
  <c r="L49" i="19"/>
  <c r="M49" i="19"/>
  <c r="N49" i="19"/>
  <c r="F50" i="19"/>
  <c r="G50" i="19"/>
  <c r="H50" i="19"/>
  <c r="I50" i="19"/>
  <c r="J50" i="19"/>
  <c r="K50" i="19"/>
  <c r="L50" i="19"/>
  <c r="M50" i="19"/>
  <c r="N50" i="19"/>
  <c r="F51" i="19"/>
  <c r="G51" i="19"/>
  <c r="H51" i="19"/>
  <c r="I51" i="19"/>
  <c r="J51" i="19"/>
  <c r="K51" i="19"/>
  <c r="L51" i="19"/>
  <c r="M51" i="19"/>
  <c r="N51" i="19"/>
  <c r="F52" i="19"/>
  <c r="G52" i="19"/>
  <c r="H52" i="19"/>
  <c r="I52" i="19"/>
  <c r="J52" i="19"/>
  <c r="K52" i="19"/>
  <c r="L52" i="19"/>
  <c r="M52" i="19"/>
  <c r="N52" i="19"/>
  <c r="F53" i="19"/>
  <c r="G53" i="19"/>
  <c r="H53" i="19"/>
  <c r="I53" i="19"/>
  <c r="J53" i="19"/>
  <c r="K53" i="19"/>
  <c r="L53" i="19"/>
  <c r="M53" i="19"/>
  <c r="N53" i="19"/>
  <c r="F54" i="19"/>
  <c r="G54" i="19"/>
  <c r="H54" i="19"/>
  <c r="I54" i="19"/>
  <c r="J54" i="19"/>
  <c r="K54" i="19"/>
  <c r="L54" i="19"/>
  <c r="M54" i="19"/>
  <c r="N54" i="19"/>
  <c r="F55" i="19"/>
  <c r="G55" i="19"/>
  <c r="H55" i="19"/>
  <c r="I55" i="19"/>
  <c r="J55" i="19"/>
  <c r="K55" i="19"/>
  <c r="L55" i="19"/>
  <c r="M55" i="19"/>
  <c r="N55" i="19"/>
  <c r="F56" i="19"/>
  <c r="G56" i="19"/>
  <c r="H56" i="19"/>
  <c r="I56" i="19"/>
  <c r="J56" i="19"/>
  <c r="K56" i="19"/>
  <c r="L56" i="19"/>
  <c r="M56" i="19"/>
  <c r="N56" i="19"/>
  <c r="F57" i="19"/>
  <c r="G57" i="19"/>
  <c r="H57" i="19"/>
  <c r="I57" i="19"/>
  <c r="J57" i="19"/>
  <c r="K57" i="19"/>
  <c r="L57" i="19"/>
  <c r="M57" i="19"/>
  <c r="N57" i="19"/>
  <c r="F58" i="19"/>
  <c r="G58" i="19"/>
  <c r="H58" i="19"/>
  <c r="I58" i="19"/>
  <c r="J58" i="19"/>
  <c r="K58" i="19"/>
  <c r="L58" i="19"/>
  <c r="M58" i="19"/>
  <c r="N58" i="19"/>
  <c r="F59" i="19"/>
  <c r="G59" i="19"/>
  <c r="H59" i="19"/>
  <c r="I59" i="19"/>
  <c r="J59" i="19"/>
  <c r="K59" i="19"/>
  <c r="L59" i="19"/>
  <c r="M59" i="19"/>
  <c r="N59" i="19"/>
  <c r="F60" i="19"/>
  <c r="G60" i="19"/>
  <c r="H60" i="19"/>
  <c r="I60" i="19"/>
  <c r="J60" i="19"/>
  <c r="K60" i="19"/>
  <c r="L60" i="19"/>
  <c r="M60" i="19"/>
  <c r="N60" i="19"/>
  <c r="F61" i="19"/>
  <c r="G61" i="19"/>
  <c r="H61" i="19"/>
  <c r="I61" i="19"/>
  <c r="J61" i="19"/>
  <c r="K61" i="19"/>
  <c r="L61" i="19"/>
  <c r="M61" i="19"/>
  <c r="N61" i="19"/>
  <c r="F62" i="19"/>
  <c r="G62" i="19"/>
  <c r="H62" i="19"/>
  <c r="I62" i="19"/>
  <c r="J62" i="19"/>
  <c r="K62" i="19"/>
  <c r="L62" i="19"/>
  <c r="M62" i="19"/>
  <c r="N62" i="19"/>
  <c r="F63" i="19"/>
  <c r="G63" i="19"/>
  <c r="H63" i="19"/>
  <c r="I63" i="19"/>
  <c r="J63" i="19"/>
  <c r="K63" i="19"/>
  <c r="L63" i="19"/>
  <c r="M63" i="19"/>
  <c r="N63" i="19"/>
  <c r="F64" i="19"/>
  <c r="G64" i="19"/>
  <c r="H64" i="19"/>
  <c r="I64" i="19"/>
  <c r="J64" i="19"/>
  <c r="K64" i="19"/>
  <c r="L64" i="19"/>
  <c r="M64" i="19"/>
  <c r="N64" i="19"/>
  <c r="F65" i="19"/>
  <c r="G65" i="19"/>
  <c r="H65" i="19"/>
  <c r="I65" i="19"/>
  <c r="J65" i="19"/>
  <c r="K65" i="19"/>
  <c r="L65" i="19"/>
  <c r="M65" i="19"/>
  <c r="N65" i="19"/>
  <c r="F66" i="19"/>
  <c r="G66" i="19"/>
  <c r="H66" i="19"/>
  <c r="I66" i="19"/>
  <c r="J66" i="19"/>
  <c r="K66" i="19"/>
  <c r="L66" i="19"/>
  <c r="M66" i="19"/>
  <c r="N66" i="19"/>
  <c r="F67" i="19"/>
  <c r="G67" i="19"/>
  <c r="H67" i="19"/>
  <c r="I67" i="19"/>
  <c r="J67" i="19"/>
  <c r="K67" i="19"/>
  <c r="L67" i="19"/>
  <c r="M67" i="19"/>
  <c r="N67" i="19"/>
  <c r="F68" i="19"/>
  <c r="G68" i="19"/>
  <c r="H68" i="19"/>
  <c r="I68" i="19"/>
  <c r="J68" i="19"/>
  <c r="K68" i="19"/>
  <c r="L68" i="19"/>
  <c r="M68" i="19"/>
  <c r="N68" i="19"/>
  <c r="F69" i="19"/>
  <c r="G69" i="19"/>
  <c r="H69" i="19"/>
  <c r="I69" i="19"/>
  <c r="J69" i="19"/>
  <c r="K69" i="19"/>
  <c r="L69" i="19"/>
  <c r="M69" i="19"/>
  <c r="N69" i="19"/>
  <c r="F70" i="19"/>
  <c r="G70" i="19"/>
  <c r="H70" i="19"/>
  <c r="I70" i="19"/>
  <c r="J70" i="19"/>
  <c r="K70" i="19"/>
  <c r="L70" i="19"/>
  <c r="M70" i="19"/>
  <c r="N70" i="19"/>
  <c r="F71" i="19"/>
  <c r="G71" i="19"/>
  <c r="H71" i="19"/>
  <c r="I71" i="19"/>
  <c r="J71" i="19"/>
  <c r="K71" i="19"/>
  <c r="L71" i="19"/>
  <c r="M71" i="19"/>
  <c r="N71" i="19"/>
  <c r="F72" i="19"/>
  <c r="G72" i="19"/>
  <c r="H72" i="19"/>
  <c r="I72" i="19"/>
  <c r="J72" i="19"/>
  <c r="K72" i="19"/>
  <c r="L72" i="19"/>
  <c r="M72" i="19"/>
  <c r="N72" i="19"/>
  <c r="F73" i="19"/>
  <c r="G73" i="19"/>
  <c r="H73" i="19"/>
  <c r="I73" i="19"/>
  <c r="J73" i="19"/>
  <c r="K73" i="19"/>
  <c r="L73" i="19"/>
  <c r="M73" i="19"/>
  <c r="N73" i="19"/>
  <c r="F74" i="19"/>
  <c r="G74" i="19"/>
  <c r="H74" i="19"/>
  <c r="I74" i="19"/>
  <c r="J74" i="19"/>
  <c r="K74" i="19"/>
  <c r="L74" i="19"/>
  <c r="M74" i="19"/>
  <c r="N74" i="19"/>
  <c r="F75" i="19"/>
  <c r="G75" i="19"/>
  <c r="H75" i="19"/>
  <c r="I75" i="19"/>
  <c r="J75" i="19"/>
  <c r="K75" i="19"/>
  <c r="L75" i="19"/>
  <c r="M75" i="19"/>
  <c r="N75" i="19"/>
  <c r="F76" i="19"/>
  <c r="G76" i="19"/>
  <c r="H76" i="19"/>
  <c r="I76" i="19"/>
  <c r="J76" i="19"/>
  <c r="K76" i="19"/>
  <c r="L76" i="19"/>
  <c r="M76" i="19"/>
  <c r="N76" i="19"/>
  <c r="F77" i="19"/>
  <c r="G77" i="19"/>
  <c r="H77" i="19"/>
  <c r="I77" i="19"/>
  <c r="J77" i="19"/>
  <c r="K77" i="19"/>
  <c r="L77" i="19"/>
  <c r="M77" i="19"/>
  <c r="N77" i="19"/>
  <c r="F78" i="19"/>
  <c r="G78" i="19"/>
  <c r="H78" i="19"/>
  <c r="I78" i="19"/>
  <c r="J78" i="19"/>
  <c r="K78" i="19"/>
  <c r="L78" i="19"/>
  <c r="M78" i="19"/>
  <c r="N78" i="19"/>
  <c r="F79" i="19"/>
  <c r="G79" i="19"/>
  <c r="H79" i="19"/>
  <c r="I79" i="19"/>
  <c r="J79" i="19"/>
  <c r="K79" i="19"/>
  <c r="L79" i="19"/>
  <c r="M79" i="19"/>
  <c r="N79" i="19"/>
  <c r="F80" i="19"/>
  <c r="G80" i="19"/>
  <c r="H80" i="19"/>
  <c r="I80" i="19"/>
  <c r="J80" i="19"/>
  <c r="K80" i="19"/>
  <c r="L80" i="19"/>
  <c r="M80" i="19"/>
  <c r="N80" i="19"/>
  <c r="F81" i="19"/>
  <c r="G81" i="19"/>
  <c r="H81" i="19"/>
  <c r="I81" i="19"/>
  <c r="J81" i="19"/>
  <c r="K81" i="19"/>
  <c r="L81" i="19"/>
  <c r="M81" i="19"/>
  <c r="N81" i="19"/>
  <c r="F82" i="19"/>
  <c r="G82" i="19"/>
  <c r="H82" i="19"/>
  <c r="I82" i="19"/>
  <c r="J82" i="19"/>
  <c r="K82" i="19"/>
  <c r="L82" i="19"/>
  <c r="M82" i="19"/>
  <c r="N82" i="19"/>
  <c r="F83" i="19"/>
  <c r="G83" i="19"/>
  <c r="H83" i="19"/>
  <c r="I83" i="19"/>
  <c r="J83" i="19"/>
  <c r="K83" i="19"/>
  <c r="L83" i="19"/>
  <c r="M83" i="19"/>
  <c r="N83" i="19"/>
  <c r="F84" i="19"/>
  <c r="G84" i="19"/>
  <c r="H84" i="19"/>
  <c r="I84" i="19"/>
  <c r="J84" i="19"/>
  <c r="K84" i="19"/>
  <c r="L84" i="19"/>
  <c r="M84" i="19"/>
  <c r="N84" i="19"/>
  <c r="F85" i="19"/>
  <c r="G85" i="19"/>
  <c r="H85" i="19"/>
  <c r="I85" i="19"/>
  <c r="J85" i="19"/>
  <c r="K85" i="19"/>
  <c r="L85" i="19"/>
  <c r="M85" i="19"/>
  <c r="N85" i="19"/>
  <c r="F86" i="19"/>
  <c r="G86" i="19"/>
  <c r="H86" i="19"/>
  <c r="I86" i="19"/>
  <c r="J86" i="19"/>
  <c r="K86" i="19"/>
  <c r="L86" i="19"/>
  <c r="M86" i="19"/>
  <c r="N86" i="19"/>
  <c r="F87" i="19"/>
  <c r="G87" i="19"/>
  <c r="H87" i="19"/>
  <c r="I87" i="19"/>
  <c r="J87" i="19"/>
  <c r="K87" i="19"/>
  <c r="L87" i="19"/>
  <c r="M87" i="19"/>
  <c r="N87" i="19"/>
  <c r="F88" i="19"/>
  <c r="G88" i="19"/>
  <c r="H88" i="19"/>
  <c r="I88" i="19"/>
  <c r="J88" i="19"/>
  <c r="K88" i="19"/>
  <c r="L88" i="19"/>
  <c r="M88" i="19"/>
  <c r="N88" i="19"/>
  <c r="F89" i="19"/>
  <c r="G89" i="19"/>
  <c r="H89" i="19"/>
  <c r="I89" i="19"/>
  <c r="J89" i="19"/>
  <c r="K89" i="19"/>
  <c r="L89" i="19"/>
  <c r="M89" i="19"/>
  <c r="N89" i="19"/>
  <c r="F90" i="19"/>
  <c r="G90" i="19"/>
  <c r="H90" i="19"/>
  <c r="I90" i="19"/>
  <c r="J90" i="19"/>
  <c r="K90" i="19"/>
  <c r="L90" i="19"/>
  <c r="M90" i="19"/>
  <c r="N90" i="19"/>
  <c r="F91" i="19"/>
  <c r="G91" i="19"/>
  <c r="H91" i="19"/>
  <c r="I91" i="19"/>
  <c r="J91" i="19"/>
  <c r="K91" i="19"/>
  <c r="L91" i="19"/>
  <c r="M91" i="19"/>
  <c r="N91" i="19"/>
  <c r="F92" i="19"/>
  <c r="G92" i="19"/>
  <c r="H92" i="19"/>
  <c r="I92" i="19"/>
  <c r="J92" i="19"/>
  <c r="K92" i="19"/>
  <c r="L92" i="19"/>
  <c r="M92" i="19"/>
  <c r="N92" i="19"/>
  <c r="F93" i="19"/>
  <c r="G93" i="19"/>
  <c r="H93" i="19"/>
  <c r="I93" i="19"/>
  <c r="J93" i="19"/>
  <c r="K93" i="19"/>
  <c r="L93" i="19"/>
  <c r="M93" i="19"/>
  <c r="N93" i="19"/>
  <c r="F94" i="19"/>
  <c r="G94" i="19"/>
  <c r="H94" i="19"/>
  <c r="I94" i="19"/>
  <c r="J94" i="19"/>
  <c r="K94" i="19"/>
  <c r="L94" i="19"/>
  <c r="M94" i="19"/>
  <c r="N94" i="19"/>
  <c r="F95" i="19"/>
  <c r="G95" i="19"/>
  <c r="H95" i="19"/>
  <c r="I95" i="19"/>
  <c r="J95" i="19"/>
  <c r="K95" i="19"/>
  <c r="L95" i="19"/>
  <c r="M95" i="19"/>
  <c r="N95" i="19"/>
  <c r="F96" i="19"/>
  <c r="G96" i="19"/>
  <c r="H96" i="19"/>
  <c r="I96" i="19"/>
  <c r="J96" i="19"/>
  <c r="K96" i="19"/>
  <c r="L96" i="19"/>
  <c r="M96" i="19"/>
  <c r="N96" i="19"/>
  <c r="F97" i="19"/>
  <c r="G97" i="19"/>
  <c r="H97" i="19"/>
  <c r="I97" i="19"/>
  <c r="J97" i="19"/>
  <c r="K97" i="19"/>
  <c r="L97" i="19"/>
  <c r="M97" i="19"/>
  <c r="N97" i="19"/>
  <c r="F98" i="19"/>
  <c r="G98" i="19"/>
  <c r="H98" i="19"/>
  <c r="I98" i="19"/>
  <c r="J98" i="19"/>
  <c r="K98" i="19"/>
  <c r="L98" i="19"/>
  <c r="M98" i="19"/>
  <c r="N98" i="19"/>
  <c r="F99" i="19"/>
  <c r="G99" i="19"/>
  <c r="H99" i="19"/>
  <c r="I99" i="19"/>
  <c r="J99" i="19"/>
  <c r="K99" i="19"/>
  <c r="L99" i="19"/>
  <c r="M99" i="19"/>
  <c r="N99" i="19"/>
  <c r="F100" i="19"/>
  <c r="G100" i="19"/>
  <c r="H100" i="19"/>
  <c r="I100" i="19"/>
  <c r="J100" i="19"/>
  <c r="K100" i="19"/>
  <c r="L100" i="19"/>
  <c r="M100" i="19"/>
  <c r="N100" i="19"/>
  <c r="F101" i="19"/>
  <c r="G101" i="19"/>
  <c r="H101" i="19"/>
  <c r="I101" i="19"/>
  <c r="J101" i="19"/>
  <c r="K101" i="19"/>
  <c r="L101" i="19"/>
  <c r="M101" i="19"/>
  <c r="N101" i="19"/>
  <c r="F102" i="19"/>
  <c r="G102" i="19"/>
  <c r="H102" i="19"/>
  <c r="I102" i="19"/>
  <c r="J102" i="19"/>
  <c r="K102" i="19"/>
  <c r="L102" i="19"/>
  <c r="M102" i="19"/>
  <c r="N102" i="19"/>
  <c r="F103" i="19"/>
  <c r="G103" i="19"/>
  <c r="H103" i="19"/>
  <c r="I103" i="19"/>
  <c r="J103" i="19"/>
  <c r="K103" i="19"/>
  <c r="L103" i="19"/>
  <c r="M103" i="19"/>
  <c r="N103" i="19"/>
  <c r="F104" i="19"/>
  <c r="G104" i="19"/>
  <c r="H104" i="19"/>
  <c r="I104" i="19"/>
  <c r="J104" i="19"/>
  <c r="K104" i="19"/>
  <c r="L104" i="19"/>
  <c r="M104" i="19"/>
  <c r="N104" i="19"/>
  <c r="F105" i="19"/>
  <c r="G105" i="19"/>
  <c r="H105" i="19"/>
  <c r="I105" i="19"/>
  <c r="J105" i="19"/>
  <c r="K105" i="19"/>
  <c r="L105" i="19"/>
  <c r="M105" i="19"/>
  <c r="N105" i="19"/>
  <c r="F106" i="19"/>
  <c r="G106" i="19"/>
  <c r="H106" i="19"/>
  <c r="I106" i="19"/>
  <c r="J106" i="19"/>
  <c r="K106" i="19"/>
  <c r="L106" i="19"/>
  <c r="M106" i="19"/>
  <c r="N106" i="19"/>
  <c r="F107" i="19"/>
  <c r="G107" i="19"/>
  <c r="H107" i="19"/>
  <c r="I107" i="19"/>
  <c r="J107" i="19"/>
  <c r="K107" i="19"/>
  <c r="L107" i="19"/>
  <c r="M107" i="19"/>
  <c r="N107" i="19"/>
  <c r="F108" i="19"/>
  <c r="G108" i="19"/>
  <c r="H108" i="19"/>
  <c r="I108" i="19"/>
  <c r="J108" i="19"/>
  <c r="K108" i="19"/>
  <c r="L108" i="19"/>
  <c r="M108" i="19"/>
  <c r="N108" i="19"/>
  <c r="F109" i="19"/>
  <c r="G109" i="19"/>
  <c r="H109" i="19"/>
  <c r="I109" i="19"/>
  <c r="J109" i="19"/>
  <c r="K109" i="19"/>
  <c r="L109" i="19"/>
  <c r="M109" i="19"/>
  <c r="N109" i="19"/>
  <c r="F110" i="19"/>
  <c r="G110" i="19"/>
  <c r="H110" i="19"/>
  <c r="I110" i="19"/>
  <c r="J110" i="19"/>
  <c r="K110" i="19"/>
  <c r="L110" i="19"/>
  <c r="M110" i="19"/>
  <c r="N110" i="19"/>
  <c r="F111" i="19"/>
  <c r="G111" i="19"/>
  <c r="H111" i="19"/>
  <c r="I111" i="19"/>
  <c r="J111" i="19"/>
  <c r="K111" i="19"/>
  <c r="L111" i="19"/>
  <c r="M111" i="19"/>
  <c r="N111" i="19"/>
  <c r="F112" i="19"/>
  <c r="G112" i="19"/>
  <c r="H112" i="19"/>
  <c r="I112" i="19"/>
  <c r="J112" i="19"/>
  <c r="K112" i="19"/>
  <c r="L112" i="19"/>
  <c r="M112" i="19"/>
  <c r="N112" i="19"/>
  <c r="F113" i="19"/>
  <c r="G113" i="19"/>
  <c r="H113" i="19"/>
  <c r="I113" i="19"/>
  <c r="J113" i="19"/>
  <c r="K113" i="19"/>
  <c r="L113" i="19"/>
  <c r="M113" i="19"/>
  <c r="N113" i="19"/>
  <c r="F114" i="19"/>
  <c r="G114" i="19"/>
  <c r="H114" i="19"/>
  <c r="I114" i="19"/>
  <c r="J114" i="19"/>
  <c r="K114" i="19"/>
  <c r="L114" i="19"/>
  <c r="M114" i="19"/>
  <c r="N114" i="19"/>
  <c r="F115" i="19"/>
  <c r="G115" i="19"/>
  <c r="H115" i="19"/>
  <c r="I115" i="19"/>
  <c r="J115" i="19"/>
  <c r="K115" i="19"/>
  <c r="L115" i="19"/>
  <c r="M115" i="19"/>
  <c r="N115" i="19"/>
  <c r="F116" i="19"/>
  <c r="G116" i="19"/>
  <c r="H116" i="19"/>
  <c r="I116" i="19"/>
  <c r="J116" i="19"/>
  <c r="K116" i="19"/>
  <c r="L116" i="19"/>
  <c r="M116" i="19"/>
  <c r="N116" i="19"/>
  <c r="F117" i="19"/>
  <c r="G117" i="19"/>
  <c r="H117" i="19"/>
  <c r="I117" i="19"/>
  <c r="J117" i="19"/>
  <c r="K117" i="19"/>
  <c r="L117" i="19"/>
  <c r="M117" i="19"/>
  <c r="N117" i="19"/>
  <c r="F118" i="19"/>
  <c r="G118" i="19"/>
  <c r="H118" i="19"/>
  <c r="I118" i="19"/>
  <c r="J118" i="19"/>
  <c r="K118" i="19"/>
  <c r="L118" i="19"/>
  <c r="M118" i="19"/>
  <c r="N118" i="19"/>
  <c r="F119" i="19"/>
  <c r="G119" i="19"/>
  <c r="H119" i="19"/>
  <c r="I119" i="19"/>
  <c r="J119" i="19"/>
  <c r="K119" i="19"/>
  <c r="L119" i="19"/>
  <c r="M119" i="19"/>
  <c r="N119" i="19"/>
  <c r="F120" i="19"/>
  <c r="G120" i="19"/>
  <c r="H120" i="19"/>
  <c r="I120" i="19"/>
  <c r="J120" i="19"/>
  <c r="K120" i="19"/>
  <c r="L120" i="19"/>
  <c r="M120" i="19"/>
  <c r="N120" i="19"/>
  <c r="F121" i="19"/>
  <c r="G121" i="19"/>
  <c r="H121" i="19"/>
  <c r="I121" i="19"/>
  <c r="J121" i="19"/>
  <c r="K121" i="19"/>
  <c r="L121" i="19"/>
  <c r="M121" i="19"/>
  <c r="N121" i="19"/>
  <c r="F122" i="19"/>
  <c r="G122" i="19"/>
  <c r="H122" i="19"/>
  <c r="I122" i="19"/>
  <c r="J122" i="19"/>
  <c r="K122" i="19"/>
  <c r="L122" i="19"/>
  <c r="M122" i="19"/>
  <c r="N122" i="19"/>
  <c r="F123" i="19"/>
  <c r="G123" i="19"/>
  <c r="H123" i="19"/>
  <c r="I123" i="19"/>
  <c r="J123" i="19"/>
  <c r="K123" i="19"/>
  <c r="L123" i="19"/>
  <c r="M123" i="19"/>
  <c r="N123" i="19"/>
  <c r="F124" i="19"/>
  <c r="G124" i="19"/>
  <c r="H124" i="19"/>
  <c r="I124" i="19"/>
  <c r="J124" i="19"/>
  <c r="K124" i="19"/>
  <c r="L124" i="19"/>
  <c r="M124" i="19"/>
  <c r="N124" i="19"/>
  <c r="F125" i="19"/>
  <c r="G125" i="19"/>
  <c r="H125" i="19"/>
  <c r="I125" i="19"/>
  <c r="J125" i="19"/>
  <c r="K125" i="19"/>
  <c r="L125" i="19"/>
  <c r="M125" i="19"/>
  <c r="N125" i="19"/>
  <c r="F126" i="19"/>
  <c r="G126" i="19"/>
  <c r="H126" i="19"/>
  <c r="I126" i="19"/>
  <c r="J126" i="19"/>
  <c r="K126" i="19"/>
  <c r="L126" i="19"/>
  <c r="M126" i="19"/>
  <c r="N126" i="19"/>
  <c r="G14" i="19"/>
  <c r="H14" i="19"/>
  <c r="I14" i="19"/>
  <c r="J14" i="19"/>
  <c r="K14" i="19"/>
  <c r="L14" i="19"/>
  <c r="M14" i="19"/>
  <c r="N14" i="19"/>
  <c r="F14" i="19"/>
  <c r="AY7" i="1"/>
  <c r="AX7" i="1"/>
  <c r="AW7" i="1"/>
  <c r="AV7" i="1"/>
  <c r="AU7" i="1"/>
  <c r="AT7" i="1"/>
  <c r="AS7" i="1"/>
  <c r="AR7" i="1"/>
  <c r="AQ7" i="1"/>
  <c r="AP7" i="1"/>
  <c r="AZ6" i="1"/>
  <c r="AY6" i="1"/>
  <c r="AX6" i="1"/>
  <c r="AW6" i="1"/>
  <c r="AV6" i="1"/>
  <c r="AU6" i="1"/>
  <c r="AT6" i="1"/>
  <c r="AS6" i="1"/>
  <c r="AR6" i="1"/>
  <c r="AQ6" i="1"/>
  <c r="AP6" i="1"/>
  <c r="AZ5" i="1"/>
  <c r="AY5" i="1"/>
  <c r="AX5" i="1"/>
  <c r="AW5" i="1"/>
  <c r="AV5" i="1"/>
  <c r="AU5" i="1"/>
  <c r="AT5" i="1"/>
  <c r="AS5" i="1"/>
  <c r="AR5" i="1"/>
  <c r="AQ5" i="1"/>
  <c r="AP5" i="1"/>
  <c r="AZ4" i="1"/>
  <c r="AY4" i="1"/>
  <c r="AX4" i="1"/>
  <c r="AW4" i="1"/>
  <c r="AV4" i="1"/>
  <c r="AU4" i="1"/>
  <c r="AT4" i="1"/>
  <c r="AS4" i="1"/>
  <c r="AR4" i="1"/>
  <c r="AQ4" i="1"/>
  <c r="AP4" i="1"/>
  <c r="AZ3" i="1"/>
  <c r="AY3" i="1"/>
  <c r="AX3" i="1"/>
  <c r="AW3" i="1"/>
  <c r="AV3" i="1"/>
  <c r="AU3" i="1"/>
  <c r="AT3" i="1"/>
  <c r="AS3" i="1"/>
  <c r="AR3" i="1"/>
  <c r="AQ3" i="1"/>
  <c r="AP3" i="1"/>
  <c r="AZ2" i="1"/>
  <c r="AY2" i="1"/>
  <c r="AX2" i="1"/>
  <c r="AW2" i="1"/>
  <c r="AV2" i="1"/>
  <c r="AU2" i="1"/>
  <c r="AT2" i="1"/>
  <c r="AS2" i="1"/>
  <c r="AR2" i="1"/>
  <c r="AQ2" i="1"/>
  <c r="AP2" i="1"/>
  <c r="K7" i="7"/>
  <c r="K6" i="7"/>
  <c r="K5" i="7"/>
  <c r="K4" i="7"/>
  <c r="K3" i="7"/>
  <c r="K2" i="7"/>
  <c r="H7" i="7"/>
  <c r="H6" i="7"/>
  <c r="H5" i="7"/>
  <c r="H4" i="7"/>
  <c r="H3" i="7"/>
  <c r="H2" i="7"/>
  <c r="E7" i="7"/>
  <c r="E6" i="7"/>
  <c r="E5" i="7"/>
  <c r="E4" i="7"/>
  <c r="E3" i="7"/>
  <c r="E2" i="7"/>
  <c r="Y7" i="4"/>
  <c r="Y6" i="4"/>
  <c r="Y5" i="4"/>
  <c r="Y4" i="4"/>
  <c r="Y3" i="4"/>
  <c r="Y2" i="4"/>
  <c r="V7" i="4"/>
  <c r="V6" i="4"/>
  <c r="V5" i="4"/>
  <c r="V4" i="4"/>
  <c r="V3" i="4"/>
  <c r="V2" i="4"/>
  <c r="L7" i="3"/>
  <c r="L6" i="3"/>
  <c r="L5" i="3"/>
  <c r="L4" i="3"/>
  <c r="L3" i="3"/>
  <c r="L2" i="3"/>
  <c r="L7" i="5"/>
  <c r="L6" i="5"/>
  <c r="L5" i="5"/>
  <c r="L4" i="5"/>
  <c r="L3" i="5"/>
  <c r="L2" i="5"/>
  <c r="L7" i="6"/>
  <c r="L6" i="6"/>
  <c r="L5" i="6"/>
  <c r="L4" i="6"/>
  <c r="L3" i="6"/>
  <c r="L2" i="6"/>
  <c r="AZ15" i="17"/>
  <c r="AZ16" i="17"/>
  <c r="AZ17" i="17"/>
  <c r="AZ18" i="17"/>
  <c r="AZ14" i="17"/>
  <c r="AN15" i="17"/>
  <c r="AN16" i="17"/>
  <c r="AN17" i="17"/>
  <c r="AN18" i="17"/>
  <c r="AN19" i="17"/>
  <c r="AN20" i="17"/>
  <c r="AN21" i="17"/>
  <c r="AN22" i="17"/>
  <c r="AN14" i="17"/>
  <c r="AH15" i="17"/>
  <c r="AH16" i="17"/>
  <c r="AH17" i="17"/>
  <c r="AH18" i="17"/>
  <c r="AH19" i="17"/>
  <c r="AH20" i="17"/>
  <c r="AH21" i="17"/>
  <c r="AH22" i="17"/>
  <c r="AH23" i="17"/>
  <c r="AH24" i="17"/>
  <c r="AH25" i="17"/>
  <c r="AH26" i="17"/>
  <c r="AH14" i="17"/>
  <c r="AZ15" i="18"/>
  <c r="AZ16" i="18"/>
  <c r="AZ17" i="18"/>
  <c r="AZ18" i="18"/>
  <c r="AZ14" i="18"/>
  <c r="AT14" i="18"/>
  <c r="AN22" i="18"/>
  <c r="AN21" i="18"/>
  <c r="AN20" i="18"/>
  <c r="AN19" i="18"/>
  <c r="AN18" i="18"/>
  <c r="AN17" i="18"/>
  <c r="AN16" i="18"/>
  <c r="AN15" i="18"/>
  <c r="AN14" i="18"/>
  <c r="AH15" i="18"/>
  <c r="AH16" i="18"/>
  <c r="AH17" i="18"/>
  <c r="AH18" i="18"/>
  <c r="AH19" i="18"/>
  <c r="AH20" i="18"/>
  <c r="AH21" i="18"/>
  <c r="AH22" i="18"/>
  <c r="AH23" i="18"/>
  <c r="AH24" i="18"/>
  <c r="AH25" i="18"/>
  <c r="AH26" i="18"/>
  <c r="AH14" i="18"/>
  <c r="AZ29" i="11"/>
  <c r="AZ30" i="11"/>
  <c r="AZ31" i="11"/>
  <c r="AZ32" i="11"/>
  <c r="AZ28" i="11"/>
  <c r="AN29" i="11"/>
  <c r="AN30" i="11"/>
  <c r="AN31" i="11"/>
  <c r="AN32" i="11"/>
  <c r="AN33" i="11"/>
  <c r="AN34" i="11"/>
  <c r="AN35" i="11"/>
  <c r="AN36" i="11"/>
  <c r="AN28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T15" i="17"/>
  <c r="AT16" i="17"/>
  <c r="AT17" i="17"/>
  <c r="AT18" i="17"/>
  <c r="AM12" i="1"/>
  <c r="AM13" i="1"/>
  <c r="AM14" i="1"/>
  <c r="N37" i="17" s="1"/>
  <c r="AM15" i="1"/>
  <c r="AM16" i="1"/>
  <c r="AM17" i="1"/>
  <c r="AM18" i="1"/>
  <c r="AM19" i="1"/>
  <c r="N59" i="17" s="1"/>
  <c r="AM20" i="1"/>
  <c r="AM21" i="1"/>
  <c r="AM22" i="1"/>
  <c r="N62" i="17" s="1"/>
  <c r="AM23" i="1"/>
  <c r="AM24" i="1"/>
  <c r="AM25" i="1"/>
  <c r="AM26" i="1"/>
  <c r="N65" i="17" s="1"/>
  <c r="AM27" i="1"/>
  <c r="N66" i="17" s="1"/>
  <c r="AM28" i="1"/>
  <c r="AM29" i="1"/>
  <c r="AM30" i="1"/>
  <c r="AM31" i="1"/>
  <c r="AM32" i="1"/>
  <c r="AM33" i="1"/>
  <c r="AM34" i="1"/>
  <c r="N17" i="17" s="1"/>
  <c r="AM35" i="1"/>
  <c r="N43" i="17" s="1"/>
  <c r="AM36" i="1"/>
  <c r="AM37" i="1"/>
  <c r="AM38" i="1"/>
  <c r="N72" i="17" s="1"/>
  <c r="AM39" i="1"/>
  <c r="AM40" i="1"/>
  <c r="AM41" i="1"/>
  <c r="AM42" i="1"/>
  <c r="AM43" i="1"/>
  <c r="N76" i="17" s="1"/>
  <c r="AM44" i="1"/>
  <c r="AM45" i="1"/>
  <c r="AM46" i="1"/>
  <c r="N45" i="17" s="1"/>
  <c r="AM47" i="1"/>
  <c r="AM48" i="1"/>
  <c r="AM49" i="1"/>
  <c r="AM50" i="1"/>
  <c r="N82" i="17" s="1"/>
  <c r="AM51" i="1"/>
  <c r="N46" i="17" s="1"/>
  <c r="AM52" i="1"/>
  <c r="AM53" i="1"/>
  <c r="AM54" i="1"/>
  <c r="N28" i="17" s="1"/>
  <c r="AM55" i="1"/>
  <c r="AM56" i="1"/>
  <c r="AM57" i="1"/>
  <c r="AM58" i="1"/>
  <c r="N85" i="17" s="1"/>
  <c r="AM59" i="1"/>
  <c r="N86" i="17" s="1"/>
  <c r="AM60" i="1"/>
  <c r="AM61" i="1"/>
  <c r="AM62" i="1"/>
  <c r="N20" i="17" s="1"/>
  <c r="AM63" i="1"/>
  <c r="AM64" i="1"/>
  <c r="AM65" i="1"/>
  <c r="AM66" i="1"/>
  <c r="N87" i="17" s="1"/>
  <c r="AM67" i="1"/>
  <c r="N125" i="17" s="1"/>
  <c r="AM68" i="1"/>
  <c r="AM69" i="1"/>
  <c r="AM70" i="1"/>
  <c r="N89" i="17" s="1"/>
  <c r="AM71" i="1"/>
  <c r="AM72" i="1"/>
  <c r="AM73" i="1"/>
  <c r="AM74" i="1"/>
  <c r="AM75" i="1"/>
  <c r="N91" i="17" s="1"/>
  <c r="AM76" i="1"/>
  <c r="AM77" i="1"/>
  <c r="AM78" i="1"/>
  <c r="N94" i="17" s="1"/>
  <c r="AM79" i="1"/>
  <c r="AM80" i="1"/>
  <c r="AM81" i="1"/>
  <c r="AM82" i="1"/>
  <c r="AM83" i="1"/>
  <c r="N48" i="17" s="1"/>
  <c r="AM84" i="1"/>
  <c r="AM85" i="1"/>
  <c r="AM86" i="1"/>
  <c r="N97" i="17" s="1"/>
  <c r="AM87" i="1"/>
  <c r="AM88" i="1"/>
  <c r="AM89" i="1"/>
  <c r="AM90" i="1"/>
  <c r="AM91" i="1"/>
  <c r="N101" i="17" s="1"/>
  <c r="AM92" i="1"/>
  <c r="AM93" i="1"/>
  <c r="AM94" i="1"/>
  <c r="N103" i="17" s="1"/>
  <c r="AM95" i="1"/>
  <c r="AM96" i="1"/>
  <c r="AM97" i="1"/>
  <c r="AM98" i="1"/>
  <c r="AM99" i="1"/>
  <c r="N23" i="17" s="1"/>
  <c r="AM100" i="1"/>
  <c r="AM101" i="1"/>
  <c r="AM102" i="1"/>
  <c r="AM103" i="1"/>
  <c r="AM104" i="1"/>
  <c r="AM105" i="1"/>
  <c r="AM106" i="1"/>
  <c r="AM107" i="1"/>
  <c r="N111" i="17" s="1"/>
  <c r="AM108" i="1"/>
  <c r="AM109" i="1"/>
  <c r="AM110" i="1"/>
  <c r="N114" i="17" s="1"/>
  <c r="AM111" i="1"/>
  <c r="AM112" i="1"/>
  <c r="AM113" i="1"/>
  <c r="AM114" i="1"/>
  <c r="AM115" i="1"/>
  <c r="AM116" i="1"/>
  <c r="AM117" i="1"/>
  <c r="AM118" i="1"/>
  <c r="N55" i="17" s="1"/>
  <c r="AM119" i="1"/>
  <c r="AM120" i="1"/>
  <c r="AM121" i="1"/>
  <c r="AM122" i="1"/>
  <c r="AM123" i="1"/>
  <c r="N126" i="17" s="1"/>
  <c r="AM11" i="1"/>
  <c r="AK12" i="1"/>
  <c r="AK13" i="1"/>
  <c r="L14" i="17" s="1"/>
  <c r="AK14" i="1"/>
  <c r="AK15" i="1"/>
  <c r="AK16" i="1"/>
  <c r="AK17" i="1"/>
  <c r="L39" i="17" s="1"/>
  <c r="AK18" i="1"/>
  <c r="AK19" i="1"/>
  <c r="L59" i="17" s="1"/>
  <c r="AK20" i="1"/>
  <c r="AK21" i="1"/>
  <c r="L61" i="17" s="1"/>
  <c r="AK22" i="1"/>
  <c r="AK23" i="1"/>
  <c r="AK24" i="1"/>
  <c r="AK25" i="1"/>
  <c r="L64" i="17" s="1"/>
  <c r="AK26" i="1"/>
  <c r="L65" i="17" s="1"/>
  <c r="AK27" i="1"/>
  <c r="L66" i="17" s="1"/>
  <c r="AK28" i="1"/>
  <c r="AK29" i="1"/>
  <c r="AK30" i="1"/>
  <c r="AK31" i="1"/>
  <c r="AK32" i="1"/>
  <c r="AK33" i="1"/>
  <c r="L42" i="17" s="1"/>
  <c r="AK34" i="1"/>
  <c r="L17" i="17" s="1"/>
  <c r="AK35" i="1"/>
  <c r="L43" i="17" s="1"/>
  <c r="AK36" i="1"/>
  <c r="AK37" i="1"/>
  <c r="L71" i="17" s="1"/>
  <c r="AK38" i="1"/>
  <c r="AK39" i="1"/>
  <c r="AK40" i="1"/>
  <c r="AK41" i="1"/>
  <c r="L18" i="17" s="1"/>
  <c r="AK42" i="1"/>
  <c r="L75" i="17" s="1"/>
  <c r="AK43" i="1"/>
  <c r="L76" i="17" s="1"/>
  <c r="AK44" i="1"/>
  <c r="AK45" i="1"/>
  <c r="AK46" i="1"/>
  <c r="AK47" i="1"/>
  <c r="AK48" i="1"/>
  <c r="AK49" i="1"/>
  <c r="L81" i="17" s="1"/>
  <c r="AK50" i="1"/>
  <c r="L82" i="17" s="1"/>
  <c r="AK51" i="1"/>
  <c r="L46" i="17" s="1"/>
  <c r="AK52" i="1"/>
  <c r="AK53" i="1"/>
  <c r="L27" i="17" s="1"/>
  <c r="AK54" i="1"/>
  <c r="AK55" i="1"/>
  <c r="AK56" i="1"/>
  <c r="AK57" i="1"/>
  <c r="AK58" i="1"/>
  <c r="L85" i="17" s="1"/>
  <c r="AK59" i="1"/>
  <c r="L86" i="17" s="1"/>
  <c r="AK60" i="1"/>
  <c r="AK61" i="1"/>
  <c r="L119" i="17" s="1"/>
  <c r="AK62" i="1"/>
  <c r="AK63" i="1"/>
  <c r="AK64" i="1"/>
  <c r="AK65" i="1"/>
  <c r="L122" i="17" s="1"/>
  <c r="AK66" i="1"/>
  <c r="L87" i="17" s="1"/>
  <c r="AK67" i="1"/>
  <c r="AK68" i="1"/>
  <c r="AK69" i="1"/>
  <c r="L88" i="17" s="1"/>
  <c r="AK70" i="1"/>
  <c r="AK71" i="1"/>
  <c r="AK72" i="1"/>
  <c r="AK73" i="1"/>
  <c r="AK74" i="1"/>
  <c r="AK75" i="1"/>
  <c r="AK76" i="1"/>
  <c r="AK77" i="1"/>
  <c r="L93" i="17" s="1"/>
  <c r="AK78" i="1"/>
  <c r="AK79" i="1"/>
  <c r="AK80" i="1"/>
  <c r="AK81" i="1"/>
  <c r="AK82" i="1"/>
  <c r="AK83" i="1"/>
  <c r="AK84" i="1"/>
  <c r="AK85" i="1"/>
  <c r="L96" i="17" s="1"/>
  <c r="AK86" i="1"/>
  <c r="AK87" i="1"/>
  <c r="AK88" i="1"/>
  <c r="AK89" i="1"/>
  <c r="L22" i="17" s="1"/>
  <c r="AK90" i="1"/>
  <c r="AK91" i="1"/>
  <c r="AK92" i="1"/>
  <c r="AK93" i="1"/>
  <c r="L49" i="17" s="1"/>
  <c r="AK94" i="1"/>
  <c r="AK95" i="1"/>
  <c r="AK96" i="1"/>
  <c r="AK97" i="1"/>
  <c r="AK98" i="1"/>
  <c r="AK99" i="1"/>
  <c r="AK100" i="1"/>
  <c r="AK101" i="1"/>
  <c r="L52" i="17" s="1"/>
  <c r="AK102" i="1"/>
  <c r="AK103" i="1"/>
  <c r="AK104" i="1"/>
  <c r="AK105" i="1"/>
  <c r="AK106" i="1"/>
  <c r="AK107" i="1"/>
  <c r="AK108" i="1"/>
  <c r="AK109" i="1"/>
  <c r="L113" i="17" s="1"/>
  <c r="AK110" i="1"/>
  <c r="AK111" i="1"/>
  <c r="AK112" i="1"/>
  <c r="AK113" i="1"/>
  <c r="AK114" i="1"/>
  <c r="AK115" i="1"/>
  <c r="AK116" i="1"/>
  <c r="AK117" i="1"/>
  <c r="L25" i="17" s="1"/>
  <c r="AK118" i="1"/>
  <c r="AK119" i="1"/>
  <c r="AK120" i="1"/>
  <c r="AK121" i="1"/>
  <c r="L26" i="17" s="1"/>
  <c r="AK122" i="1"/>
  <c r="AK123" i="1"/>
  <c r="AK11" i="1"/>
  <c r="AJ12" i="1"/>
  <c r="K36" i="17" s="1"/>
  <c r="AJ13" i="1"/>
  <c r="AJ14" i="1"/>
  <c r="AJ15" i="1"/>
  <c r="AJ16" i="1"/>
  <c r="K15" i="17" s="1"/>
  <c r="AJ17" i="1"/>
  <c r="AJ18" i="1"/>
  <c r="AJ19" i="1"/>
  <c r="AJ20" i="1"/>
  <c r="K60" i="17" s="1"/>
  <c r="AJ21" i="1"/>
  <c r="AJ22" i="1"/>
  <c r="AJ23" i="1"/>
  <c r="K16" i="17" s="1"/>
  <c r="AJ24" i="1"/>
  <c r="AJ25" i="1"/>
  <c r="AJ26" i="1"/>
  <c r="AJ27" i="1"/>
  <c r="K66" i="17" s="1"/>
  <c r="AJ28" i="1"/>
  <c r="K41" i="17" s="1"/>
  <c r="AJ29" i="1"/>
  <c r="AJ30" i="1"/>
  <c r="AJ31" i="1"/>
  <c r="AJ32" i="1"/>
  <c r="K70" i="17" s="1"/>
  <c r="AJ33" i="1"/>
  <c r="AJ34" i="1"/>
  <c r="K17" i="17" s="1"/>
  <c r="AJ35" i="1"/>
  <c r="K43" i="17" s="1"/>
  <c r="AJ36" i="1"/>
  <c r="AJ37" i="1"/>
  <c r="AJ38" i="1"/>
  <c r="AJ39" i="1"/>
  <c r="AJ40" i="1"/>
  <c r="K74" i="17" s="1"/>
  <c r="AJ41" i="1"/>
  <c r="AJ42" i="1"/>
  <c r="AJ43" i="1"/>
  <c r="AJ44" i="1"/>
  <c r="K77" i="17" s="1"/>
  <c r="AJ45" i="1"/>
  <c r="AJ46" i="1"/>
  <c r="AJ47" i="1"/>
  <c r="AJ48" i="1"/>
  <c r="AJ49" i="1"/>
  <c r="AJ50" i="1"/>
  <c r="AJ51" i="1"/>
  <c r="K46" i="17" s="1"/>
  <c r="AJ52" i="1"/>
  <c r="K19" i="17" s="1"/>
  <c r="AJ53" i="1"/>
  <c r="AJ54" i="1"/>
  <c r="AJ55" i="1"/>
  <c r="K29" i="17" s="1"/>
  <c r="AJ56" i="1"/>
  <c r="K83" i="17" s="1"/>
  <c r="AJ57" i="1"/>
  <c r="AJ58" i="1"/>
  <c r="AJ59" i="1"/>
  <c r="AJ60" i="1"/>
  <c r="K30" i="17" s="1"/>
  <c r="AJ61" i="1"/>
  <c r="AJ62" i="1"/>
  <c r="K20" i="17" s="1"/>
  <c r="AJ63" i="1"/>
  <c r="AJ64" i="1"/>
  <c r="K121" i="17" s="1"/>
  <c r="AJ65" i="1"/>
  <c r="AJ66" i="1"/>
  <c r="AJ67" i="1"/>
  <c r="K125" i="17" s="1"/>
  <c r="AJ68" i="1"/>
  <c r="AJ69" i="1"/>
  <c r="AJ70" i="1"/>
  <c r="AJ71" i="1"/>
  <c r="AJ72" i="1"/>
  <c r="K90" i="17" s="1"/>
  <c r="AJ73" i="1"/>
  <c r="AJ74" i="1"/>
  <c r="AJ75" i="1"/>
  <c r="AJ76" i="1"/>
  <c r="K92" i="17" s="1"/>
  <c r="AJ77" i="1"/>
  <c r="AJ78" i="1"/>
  <c r="AJ79" i="1"/>
  <c r="AJ80" i="1"/>
  <c r="K34" i="17" s="1"/>
  <c r="AJ81" i="1"/>
  <c r="K21" i="17" s="1"/>
  <c r="AJ82" i="1"/>
  <c r="AJ83" i="1"/>
  <c r="AJ84" i="1"/>
  <c r="K95" i="17" s="1"/>
  <c r="AJ85" i="1"/>
  <c r="AJ86" i="1"/>
  <c r="AJ87" i="1"/>
  <c r="AJ88" i="1"/>
  <c r="K22" i="17" s="1"/>
  <c r="AJ89" i="1"/>
  <c r="AJ90" i="1"/>
  <c r="AJ91" i="1"/>
  <c r="AJ92" i="1"/>
  <c r="K102" i="17" s="1"/>
  <c r="AJ93" i="1"/>
  <c r="AJ94" i="1"/>
  <c r="AJ95" i="1"/>
  <c r="AJ96" i="1"/>
  <c r="K105" i="17" s="1"/>
  <c r="AJ97" i="1"/>
  <c r="AJ98" i="1"/>
  <c r="AJ99" i="1"/>
  <c r="AJ100" i="1"/>
  <c r="K51" i="17" s="1"/>
  <c r="AJ101" i="1"/>
  <c r="AJ102" i="1"/>
  <c r="AJ103" i="1"/>
  <c r="AJ104" i="1"/>
  <c r="K109" i="17" s="1"/>
  <c r="AJ105" i="1"/>
  <c r="AJ106" i="1"/>
  <c r="AJ107" i="1"/>
  <c r="AJ108" i="1"/>
  <c r="AJ109" i="1"/>
  <c r="AJ110" i="1"/>
  <c r="AJ111" i="1"/>
  <c r="AJ112" i="1"/>
  <c r="K115" i="17" s="1"/>
  <c r="AJ113" i="1"/>
  <c r="AJ114" i="1"/>
  <c r="AJ115" i="1"/>
  <c r="AJ116" i="1"/>
  <c r="K54" i="17" s="1"/>
  <c r="AJ117" i="1"/>
  <c r="AJ118" i="1"/>
  <c r="AJ119" i="1"/>
  <c r="AJ120" i="1"/>
  <c r="K26" i="17" s="1"/>
  <c r="AJ121" i="1"/>
  <c r="AJ122" i="1"/>
  <c r="AJ123" i="1"/>
  <c r="AJ11" i="1"/>
  <c r="K35" i="17" s="1"/>
  <c r="G14" i="17"/>
  <c r="H14" i="17"/>
  <c r="I14" i="17"/>
  <c r="J14" i="17"/>
  <c r="K14" i="17"/>
  <c r="M14" i="17"/>
  <c r="N14" i="17"/>
  <c r="G15" i="17"/>
  <c r="H15" i="17"/>
  <c r="I15" i="17"/>
  <c r="J15" i="17"/>
  <c r="L15" i="17"/>
  <c r="M15" i="17"/>
  <c r="N15" i="17"/>
  <c r="G16" i="17"/>
  <c r="H16" i="17"/>
  <c r="I16" i="17"/>
  <c r="J16" i="17"/>
  <c r="L16" i="17"/>
  <c r="M16" i="17"/>
  <c r="N16" i="17"/>
  <c r="G17" i="17"/>
  <c r="H17" i="17"/>
  <c r="I17" i="17"/>
  <c r="J17" i="17"/>
  <c r="M17" i="17"/>
  <c r="G18" i="17"/>
  <c r="H18" i="17"/>
  <c r="I18" i="17"/>
  <c r="J18" i="17"/>
  <c r="K18" i="17"/>
  <c r="M18" i="17"/>
  <c r="N18" i="17"/>
  <c r="G19" i="17"/>
  <c r="H19" i="17"/>
  <c r="I19" i="17"/>
  <c r="J19" i="17"/>
  <c r="L19" i="17"/>
  <c r="M19" i="17"/>
  <c r="N19" i="17"/>
  <c r="G20" i="17"/>
  <c r="H20" i="17"/>
  <c r="I20" i="17"/>
  <c r="J20" i="17"/>
  <c r="L20" i="17"/>
  <c r="M20" i="17"/>
  <c r="G21" i="17"/>
  <c r="H21" i="17"/>
  <c r="I21" i="17"/>
  <c r="J21" i="17"/>
  <c r="M21" i="17"/>
  <c r="N21" i="17"/>
  <c r="G22" i="17"/>
  <c r="H22" i="17"/>
  <c r="I22" i="17"/>
  <c r="J22" i="17"/>
  <c r="M22" i="17"/>
  <c r="N22" i="17"/>
  <c r="G23" i="17"/>
  <c r="H23" i="17"/>
  <c r="I23" i="17"/>
  <c r="J23" i="17"/>
  <c r="K23" i="17"/>
  <c r="L23" i="17"/>
  <c r="M23" i="17"/>
  <c r="G24" i="17"/>
  <c r="H24" i="17"/>
  <c r="I24" i="17"/>
  <c r="J24" i="17"/>
  <c r="M24" i="17"/>
  <c r="G25" i="17"/>
  <c r="H25" i="17"/>
  <c r="I25" i="17"/>
  <c r="J25" i="17"/>
  <c r="K25" i="17"/>
  <c r="M25" i="17"/>
  <c r="N25" i="17"/>
  <c r="G26" i="17"/>
  <c r="H26" i="17"/>
  <c r="I26" i="17"/>
  <c r="J26" i="17"/>
  <c r="M26" i="17"/>
  <c r="N26" i="17"/>
  <c r="G27" i="17"/>
  <c r="H27" i="17"/>
  <c r="I27" i="17"/>
  <c r="J27" i="17"/>
  <c r="K27" i="17"/>
  <c r="M27" i="17"/>
  <c r="N27" i="17"/>
  <c r="G28" i="17"/>
  <c r="H28" i="17"/>
  <c r="I28" i="17"/>
  <c r="J28" i="17"/>
  <c r="K28" i="17"/>
  <c r="L28" i="17"/>
  <c r="M28" i="17"/>
  <c r="G29" i="17"/>
  <c r="H29" i="17"/>
  <c r="I29" i="17"/>
  <c r="J29" i="17"/>
  <c r="L29" i="17"/>
  <c r="M29" i="17"/>
  <c r="N29" i="17"/>
  <c r="G30" i="17"/>
  <c r="H30" i="17"/>
  <c r="I30" i="17"/>
  <c r="J30" i="17"/>
  <c r="L30" i="17"/>
  <c r="M30" i="17"/>
  <c r="N30" i="17"/>
  <c r="G31" i="17"/>
  <c r="H31" i="17"/>
  <c r="I31" i="17"/>
  <c r="J31" i="17"/>
  <c r="K31" i="17"/>
  <c r="M31" i="17"/>
  <c r="N31" i="17"/>
  <c r="G32" i="17"/>
  <c r="H32" i="17"/>
  <c r="I32" i="17"/>
  <c r="J32" i="17"/>
  <c r="L32" i="17"/>
  <c r="M32" i="17"/>
  <c r="G33" i="17"/>
  <c r="H33" i="17"/>
  <c r="I33" i="17"/>
  <c r="J33" i="17"/>
  <c r="K33" i="17"/>
  <c r="L33" i="17"/>
  <c r="M33" i="17"/>
  <c r="N33" i="17"/>
  <c r="G34" i="17"/>
  <c r="H34" i="17"/>
  <c r="I34" i="17"/>
  <c r="J34" i="17"/>
  <c r="L34" i="17"/>
  <c r="M34" i="17"/>
  <c r="N34" i="17"/>
  <c r="G35" i="17"/>
  <c r="H35" i="17"/>
  <c r="I35" i="17"/>
  <c r="J35" i="17"/>
  <c r="L35" i="17"/>
  <c r="M35" i="17"/>
  <c r="N35" i="17"/>
  <c r="G36" i="17"/>
  <c r="H36" i="17"/>
  <c r="I36" i="17"/>
  <c r="J36" i="17"/>
  <c r="L36" i="17"/>
  <c r="M36" i="17"/>
  <c r="N36" i="17"/>
  <c r="G37" i="17"/>
  <c r="H37" i="17"/>
  <c r="I37" i="17"/>
  <c r="J37" i="17"/>
  <c r="K37" i="17"/>
  <c r="L37" i="17"/>
  <c r="M37" i="17"/>
  <c r="G38" i="17"/>
  <c r="H38" i="17"/>
  <c r="I38" i="17"/>
  <c r="J38" i="17"/>
  <c r="K38" i="17"/>
  <c r="L38" i="17"/>
  <c r="M38" i="17"/>
  <c r="N38" i="17"/>
  <c r="G39" i="17"/>
  <c r="H39" i="17"/>
  <c r="I39" i="17"/>
  <c r="J39" i="17"/>
  <c r="K39" i="17"/>
  <c r="M39" i="17"/>
  <c r="N39" i="17"/>
  <c r="G40" i="17"/>
  <c r="H40" i="17"/>
  <c r="I40" i="17"/>
  <c r="J40" i="17"/>
  <c r="K40" i="17"/>
  <c r="L40" i="17"/>
  <c r="M40" i="17"/>
  <c r="G41" i="17"/>
  <c r="H41" i="17"/>
  <c r="I41" i="17"/>
  <c r="J41" i="17"/>
  <c r="L41" i="17"/>
  <c r="M41" i="17"/>
  <c r="N41" i="17"/>
  <c r="G42" i="17"/>
  <c r="H42" i="17"/>
  <c r="I42" i="17"/>
  <c r="J42" i="17"/>
  <c r="K42" i="17"/>
  <c r="M42" i="17"/>
  <c r="N42" i="17"/>
  <c r="G43" i="17"/>
  <c r="H43" i="17"/>
  <c r="I43" i="17"/>
  <c r="J43" i="17"/>
  <c r="M43" i="17"/>
  <c r="G44" i="17"/>
  <c r="H44" i="17"/>
  <c r="I44" i="17"/>
  <c r="J44" i="17"/>
  <c r="K44" i="17"/>
  <c r="L44" i="17"/>
  <c r="M44" i="17"/>
  <c r="N44" i="17"/>
  <c r="G45" i="17"/>
  <c r="H45" i="17"/>
  <c r="I45" i="17"/>
  <c r="J45" i="17"/>
  <c r="K45" i="17"/>
  <c r="L45" i="17"/>
  <c r="M45" i="17"/>
  <c r="G46" i="17"/>
  <c r="H46" i="17"/>
  <c r="I46" i="17"/>
  <c r="J46" i="17"/>
  <c r="M46" i="17"/>
  <c r="G47" i="17"/>
  <c r="H47" i="17"/>
  <c r="I47" i="17"/>
  <c r="J47" i="17"/>
  <c r="M47" i="17"/>
  <c r="G48" i="17"/>
  <c r="H48" i="17"/>
  <c r="I48" i="17"/>
  <c r="J48" i="17"/>
  <c r="K48" i="17"/>
  <c r="L48" i="17"/>
  <c r="M48" i="17"/>
  <c r="G49" i="17"/>
  <c r="H49" i="17"/>
  <c r="I49" i="17"/>
  <c r="J49" i="17"/>
  <c r="K49" i="17"/>
  <c r="M49" i="17"/>
  <c r="N49" i="17"/>
  <c r="G50" i="17"/>
  <c r="H50" i="17"/>
  <c r="I50" i="17"/>
  <c r="J50" i="17"/>
  <c r="M50" i="17"/>
  <c r="G51" i="17"/>
  <c r="H51" i="17"/>
  <c r="I51" i="17"/>
  <c r="J51" i="17"/>
  <c r="L51" i="17"/>
  <c r="M51" i="17"/>
  <c r="N51" i="17"/>
  <c r="G52" i="17"/>
  <c r="H52" i="17"/>
  <c r="I52" i="17"/>
  <c r="J52" i="17"/>
  <c r="K52" i="17"/>
  <c r="M52" i="17"/>
  <c r="N52" i="17"/>
  <c r="G53" i="17"/>
  <c r="H53" i="17"/>
  <c r="I53" i="17"/>
  <c r="J53" i="17"/>
  <c r="K53" i="17"/>
  <c r="L53" i="17"/>
  <c r="M53" i="17"/>
  <c r="N53" i="17"/>
  <c r="G54" i="17"/>
  <c r="H54" i="17"/>
  <c r="I54" i="17"/>
  <c r="J54" i="17"/>
  <c r="L54" i="17"/>
  <c r="M54" i="17"/>
  <c r="N54" i="17"/>
  <c r="G55" i="17"/>
  <c r="H55" i="17"/>
  <c r="I55" i="17"/>
  <c r="J55" i="17"/>
  <c r="K55" i="17"/>
  <c r="L55" i="17"/>
  <c r="M55" i="17"/>
  <c r="G56" i="17"/>
  <c r="H56" i="17"/>
  <c r="I56" i="17"/>
  <c r="J56" i="17"/>
  <c r="K56" i="17"/>
  <c r="L56" i="17"/>
  <c r="M56" i="17"/>
  <c r="N56" i="17"/>
  <c r="G57" i="17"/>
  <c r="H57" i="17"/>
  <c r="I57" i="17"/>
  <c r="J57" i="17"/>
  <c r="K57" i="17"/>
  <c r="M57" i="17"/>
  <c r="N57" i="17"/>
  <c r="G58" i="17"/>
  <c r="H58" i="17"/>
  <c r="I58" i="17"/>
  <c r="J58" i="17"/>
  <c r="M58" i="17"/>
  <c r="G59" i="17"/>
  <c r="H59" i="17"/>
  <c r="I59" i="17"/>
  <c r="J59" i="17"/>
  <c r="M59" i="17"/>
  <c r="G60" i="17"/>
  <c r="H60" i="17"/>
  <c r="I60" i="17"/>
  <c r="J60" i="17"/>
  <c r="L60" i="17"/>
  <c r="M60" i="17"/>
  <c r="N60" i="17"/>
  <c r="G61" i="17"/>
  <c r="H61" i="17"/>
  <c r="I61" i="17"/>
  <c r="J61" i="17"/>
  <c r="K61" i="17"/>
  <c r="M61" i="17"/>
  <c r="N61" i="17"/>
  <c r="G62" i="17"/>
  <c r="H62" i="17"/>
  <c r="I62" i="17"/>
  <c r="J62" i="17"/>
  <c r="K62" i="17"/>
  <c r="L62" i="17"/>
  <c r="M62" i="17"/>
  <c r="G63" i="17"/>
  <c r="H63" i="17"/>
  <c r="I63" i="17"/>
  <c r="J63" i="17"/>
  <c r="K63" i="17"/>
  <c r="L63" i="17"/>
  <c r="M63" i="17"/>
  <c r="N63" i="17"/>
  <c r="G64" i="17"/>
  <c r="H64" i="17"/>
  <c r="I64" i="17"/>
  <c r="J64" i="17"/>
  <c r="K64" i="17"/>
  <c r="M64" i="17"/>
  <c r="N64" i="17"/>
  <c r="G65" i="17"/>
  <c r="H65" i="17"/>
  <c r="I65" i="17"/>
  <c r="J65" i="17"/>
  <c r="K65" i="17"/>
  <c r="M65" i="17"/>
  <c r="G66" i="17"/>
  <c r="H66" i="17"/>
  <c r="I66" i="17"/>
  <c r="J66" i="17"/>
  <c r="M66" i="17"/>
  <c r="G67" i="17"/>
  <c r="H67" i="17"/>
  <c r="I67" i="17"/>
  <c r="J67" i="17"/>
  <c r="K67" i="17"/>
  <c r="L67" i="17"/>
  <c r="M67" i="17"/>
  <c r="N67" i="17"/>
  <c r="G68" i="17"/>
  <c r="H68" i="17"/>
  <c r="I68" i="17"/>
  <c r="J68" i="17"/>
  <c r="K68" i="17"/>
  <c r="L68" i="17"/>
  <c r="M68" i="17"/>
  <c r="N68" i="17"/>
  <c r="G69" i="17"/>
  <c r="H69" i="17"/>
  <c r="I69" i="17"/>
  <c r="J69" i="17"/>
  <c r="K69" i="17"/>
  <c r="L69" i="17"/>
  <c r="M69" i="17"/>
  <c r="N69" i="17"/>
  <c r="G70" i="17"/>
  <c r="H70" i="17"/>
  <c r="I70" i="17"/>
  <c r="J70" i="17"/>
  <c r="L70" i="17"/>
  <c r="M70" i="17"/>
  <c r="N70" i="17"/>
  <c r="G71" i="17"/>
  <c r="H71" i="17"/>
  <c r="I71" i="17"/>
  <c r="J71" i="17"/>
  <c r="K71" i="17"/>
  <c r="M71" i="17"/>
  <c r="N71" i="17"/>
  <c r="G72" i="17"/>
  <c r="H72" i="17"/>
  <c r="I72" i="17"/>
  <c r="J72" i="17"/>
  <c r="K72" i="17"/>
  <c r="L72" i="17"/>
  <c r="M72" i="17"/>
  <c r="G73" i="17"/>
  <c r="H73" i="17"/>
  <c r="I73" i="17"/>
  <c r="J73" i="17"/>
  <c r="K73" i="17"/>
  <c r="L73" i="17"/>
  <c r="M73" i="17"/>
  <c r="N73" i="17"/>
  <c r="G74" i="17"/>
  <c r="H74" i="17"/>
  <c r="I74" i="17"/>
  <c r="J74" i="17"/>
  <c r="L74" i="17"/>
  <c r="M74" i="17"/>
  <c r="N74" i="17"/>
  <c r="G75" i="17"/>
  <c r="H75" i="17"/>
  <c r="I75" i="17"/>
  <c r="J75" i="17"/>
  <c r="K75" i="17"/>
  <c r="M75" i="17"/>
  <c r="G76" i="17"/>
  <c r="H76" i="17"/>
  <c r="I76" i="17"/>
  <c r="J76" i="17"/>
  <c r="M76" i="17"/>
  <c r="G77" i="17"/>
  <c r="H77" i="17"/>
  <c r="I77" i="17"/>
  <c r="J77" i="17"/>
  <c r="L77" i="17"/>
  <c r="M77" i="17"/>
  <c r="N77" i="17"/>
  <c r="G78" i="17"/>
  <c r="H78" i="17"/>
  <c r="I78" i="17"/>
  <c r="J78" i="17"/>
  <c r="K78" i="17"/>
  <c r="L78" i="17"/>
  <c r="M78" i="17"/>
  <c r="N78" i="17"/>
  <c r="G79" i="17"/>
  <c r="H79" i="17"/>
  <c r="I79" i="17"/>
  <c r="J79" i="17"/>
  <c r="K79" i="17"/>
  <c r="L79" i="17"/>
  <c r="M79" i="17"/>
  <c r="N79" i="17"/>
  <c r="G80" i="17"/>
  <c r="H80" i="17"/>
  <c r="I80" i="17"/>
  <c r="J80" i="17"/>
  <c r="K80" i="17"/>
  <c r="L80" i="17"/>
  <c r="M80" i="17"/>
  <c r="N80" i="17"/>
  <c r="G81" i="17"/>
  <c r="H81" i="17"/>
  <c r="I81" i="17"/>
  <c r="J81" i="17"/>
  <c r="K81" i="17"/>
  <c r="M81" i="17"/>
  <c r="N81" i="17"/>
  <c r="G82" i="17"/>
  <c r="H82" i="17"/>
  <c r="I82" i="17"/>
  <c r="J82" i="17"/>
  <c r="K82" i="17"/>
  <c r="M82" i="17"/>
  <c r="G83" i="17"/>
  <c r="H83" i="17"/>
  <c r="I83" i="17"/>
  <c r="J83" i="17"/>
  <c r="L83" i="17"/>
  <c r="M83" i="17"/>
  <c r="N83" i="17"/>
  <c r="G84" i="17"/>
  <c r="H84" i="17"/>
  <c r="I84" i="17"/>
  <c r="J84" i="17"/>
  <c r="K84" i="17"/>
  <c r="L84" i="17"/>
  <c r="M84" i="17"/>
  <c r="N84" i="17"/>
  <c r="G85" i="17"/>
  <c r="H85" i="17"/>
  <c r="I85" i="17"/>
  <c r="J85" i="17"/>
  <c r="K85" i="17"/>
  <c r="M85" i="17"/>
  <c r="G86" i="17"/>
  <c r="H86" i="17"/>
  <c r="I86" i="17"/>
  <c r="J86" i="17"/>
  <c r="M86" i="17"/>
  <c r="G87" i="17"/>
  <c r="H87" i="17"/>
  <c r="I87" i="17"/>
  <c r="J87" i="17"/>
  <c r="K87" i="17"/>
  <c r="M87" i="17"/>
  <c r="G88" i="17"/>
  <c r="H88" i="17"/>
  <c r="I88" i="17"/>
  <c r="J88" i="17"/>
  <c r="K88" i="17"/>
  <c r="M88" i="17"/>
  <c r="N88" i="17"/>
  <c r="G89" i="17"/>
  <c r="H89" i="17"/>
  <c r="I89" i="17"/>
  <c r="J89" i="17"/>
  <c r="K89" i="17"/>
  <c r="L89" i="17"/>
  <c r="M89" i="17"/>
  <c r="G90" i="17"/>
  <c r="H90" i="17"/>
  <c r="I90" i="17"/>
  <c r="J90" i="17"/>
  <c r="L90" i="17"/>
  <c r="M90" i="17"/>
  <c r="N90" i="17"/>
  <c r="G91" i="17"/>
  <c r="H91" i="17"/>
  <c r="I91" i="17"/>
  <c r="J91" i="17"/>
  <c r="K91" i="17"/>
  <c r="L91" i="17"/>
  <c r="M91" i="17"/>
  <c r="G92" i="17"/>
  <c r="H92" i="17"/>
  <c r="I92" i="17"/>
  <c r="J92" i="17"/>
  <c r="L92" i="17"/>
  <c r="M92" i="17"/>
  <c r="N92" i="17"/>
  <c r="G93" i="17"/>
  <c r="H93" i="17"/>
  <c r="I93" i="17"/>
  <c r="J93" i="17"/>
  <c r="K93" i="17"/>
  <c r="M93" i="17"/>
  <c r="N93" i="17"/>
  <c r="G94" i="17"/>
  <c r="H94" i="17"/>
  <c r="I94" i="17"/>
  <c r="J94" i="17"/>
  <c r="K94" i="17"/>
  <c r="L94" i="17"/>
  <c r="M94" i="17"/>
  <c r="G95" i="17"/>
  <c r="H95" i="17"/>
  <c r="I95" i="17"/>
  <c r="J95" i="17"/>
  <c r="L95" i="17"/>
  <c r="M95" i="17"/>
  <c r="N95" i="17"/>
  <c r="G96" i="17"/>
  <c r="H96" i="17"/>
  <c r="I96" i="17"/>
  <c r="J96" i="17"/>
  <c r="K96" i="17"/>
  <c r="M96" i="17"/>
  <c r="N96" i="17"/>
  <c r="G97" i="17"/>
  <c r="H97" i="17"/>
  <c r="I97" i="17"/>
  <c r="J97" i="17"/>
  <c r="K97" i="17"/>
  <c r="L97" i="17"/>
  <c r="M97" i="17"/>
  <c r="G98" i="17"/>
  <c r="H98" i="17"/>
  <c r="I98" i="17"/>
  <c r="J98" i="17"/>
  <c r="K98" i="17"/>
  <c r="L98" i="17"/>
  <c r="M98" i="17"/>
  <c r="N98" i="17"/>
  <c r="G99" i="17"/>
  <c r="H99" i="17"/>
  <c r="I99" i="17"/>
  <c r="J99" i="17"/>
  <c r="K99" i="17"/>
  <c r="M99" i="17"/>
  <c r="N99" i="17"/>
  <c r="G100" i="17"/>
  <c r="H100" i="17"/>
  <c r="I100" i="17"/>
  <c r="J100" i="17"/>
  <c r="M100" i="17"/>
  <c r="G101" i="17"/>
  <c r="H101" i="17"/>
  <c r="I101" i="17"/>
  <c r="J101" i="17"/>
  <c r="K101" i="17"/>
  <c r="L101" i="17"/>
  <c r="M101" i="17"/>
  <c r="G102" i="17"/>
  <c r="H102" i="17"/>
  <c r="I102" i="17"/>
  <c r="J102" i="17"/>
  <c r="L102" i="17"/>
  <c r="M102" i="17"/>
  <c r="N102" i="17"/>
  <c r="G103" i="17"/>
  <c r="H103" i="17"/>
  <c r="I103" i="17"/>
  <c r="J103" i="17"/>
  <c r="K103" i="17"/>
  <c r="L103" i="17"/>
  <c r="M103" i="17"/>
  <c r="G104" i="17"/>
  <c r="H104" i="17"/>
  <c r="I104" i="17"/>
  <c r="J104" i="17"/>
  <c r="K104" i="17"/>
  <c r="L104" i="17"/>
  <c r="M104" i="17"/>
  <c r="N104" i="17"/>
  <c r="G105" i="17"/>
  <c r="H105" i="17"/>
  <c r="I105" i="17"/>
  <c r="J105" i="17"/>
  <c r="L105" i="17"/>
  <c r="M105" i="17"/>
  <c r="N105" i="17"/>
  <c r="G106" i="17"/>
  <c r="H106" i="17"/>
  <c r="I106" i="17"/>
  <c r="J106" i="17"/>
  <c r="K106" i="17"/>
  <c r="M106" i="17"/>
  <c r="N106" i="17"/>
  <c r="G107" i="17"/>
  <c r="H107" i="17"/>
  <c r="I107" i="17"/>
  <c r="J107" i="17"/>
  <c r="K107" i="17"/>
  <c r="L107" i="17"/>
  <c r="M107" i="17"/>
  <c r="N107" i="17"/>
  <c r="G108" i="17"/>
  <c r="H108" i="17"/>
  <c r="I108" i="17"/>
  <c r="J108" i="17"/>
  <c r="K108" i="17"/>
  <c r="L108" i="17"/>
  <c r="M108" i="17"/>
  <c r="N108" i="17"/>
  <c r="G109" i="17"/>
  <c r="H109" i="17"/>
  <c r="I109" i="17"/>
  <c r="J109" i="17"/>
  <c r="L109" i="17"/>
  <c r="M109" i="17"/>
  <c r="N109" i="17"/>
  <c r="G110" i="17"/>
  <c r="H110" i="17"/>
  <c r="I110" i="17"/>
  <c r="J110" i="17"/>
  <c r="K110" i="17"/>
  <c r="M110" i="17"/>
  <c r="N110" i="17"/>
  <c r="G111" i="17"/>
  <c r="H111" i="17"/>
  <c r="I111" i="17"/>
  <c r="J111" i="17"/>
  <c r="K111" i="17"/>
  <c r="L111" i="17"/>
  <c r="M111" i="17"/>
  <c r="G112" i="17"/>
  <c r="H112" i="17"/>
  <c r="I112" i="17"/>
  <c r="J112" i="17"/>
  <c r="K112" i="17"/>
  <c r="L112" i="17"/>
  <c r="M112" i="17"/>
  <c r="N112" i="17"/>
  <c r="G113" i="17"/>
  <c r="H113" i="17"/>
  <c r="I113" i="17"/>
  <c r="J113" i="17"/>
  <c r="K113" i="17"/>
  <c r="M113" i="17"/>
  <c r="N113" i="17"/>
  <c r="G114" i="17"/>
  <c r="H114" i="17"/>
  <c r="I114" i="17"/>
  <c r="J114" i="17"/>
  <c r="K114" i="17"/>
  <c r="L114" i="17"/>
  <c r="M114" i="17"/>
  <c r="G115" i="17"/>
  <c r="H115" i="17"/>
  <c r="I115" i="17"/>
  <c r="J115" i="17"/>
  <c r="L115" i="17"/>
  <c r="M115" i="17"/>
  <c r="N115" i="17"/>
  <c r="G116" i="17"/>
  <c r="H116" i="17"/>
  <c r="I116" i="17"/>
  <c r="J116" i="17"/>
  <c r="K116" i="17"/>
  <c r="M116" i="17"/>
  <c r="N116" i="17"/>
  <c r="G117" i="17"/>
  <c r="H117" i="17"/>
  <c r="I117" i="17"/>
  <c r="J117" i="17"/>
  <c r="M117" i="17"/>
  <c r="G118" i="17"/>
  <c r="H118" i="17"/>
  <c r="I118" i="17"/>
  <c r="J118" i="17"/>
  <c r="K118" i="17"/>
  <c r="L118" i="17"/>
  <c r="M118" i="17"/>
  <c r="N118" i="17"/>
  <c r="G119" i="17"/>
  <c r="H119" i="17"/>
  <c r="I119" i="17"/>
  <c r="J119" i="17"/>
  <c r="K119" i="17"/>
  <c r="M119" i="17"/>
  <c r="N119" i="17"/>
  <c r="G120" i="17"/>
  <c r="H120" i="17"/>
  <c r="I120" i="17"/>
  <c r="J120" i="17"/>
  <c r="K120" i="17"/>
  <c r="L120" i="17"/>
  <c r="M120" i="17"/>
  <c r="N120" i="17"/>
  <c r="G121" i="17"/>
  <c r="H121" i="17"/>
  <c r="I121" i="17"/>
  <c r="J121" i="17"/>
  <c r="L121" i="17"/>
  <c r="M121" i="17"/>
  <c r="N121" i="17"/>
  <c r="G122" i="17"/>
  <c r="H122" i="17"/>
  <c r="I122" i="17"/>
  <c r="J122" i="17"/>
  <c r="K122" i="17"/>
  <c r="M122" i="17"/>
  <c r="N122" i="17"/>
  <c r="G123" i="17"/>
  <c r="H123" i="17"/>
  <c r="I123" i="17"/>
  <c r="J123" i="17"/>
  <c r="K123" i="17"/>
  <c r="L123" i="17"/>
  <c r="M123" i="17"/>
  <c r="N123" i="17"/>
  <c r="G124" i="17"/>
  <c r="H124" i="17"/>
  <c r="I124" i="17"/>
  <c r="J124" i="17"/>
  <c r="K124" i="17"/>
  <c r="L124" i="17"/>
  <c r="M124" i="17"/>
  <c r="G125" i="17"/>
  <c r="H125" i="17"/>
  <c r="I125" i="17"/>
  <c r="J125" i="17"/>
  <c r="M125" i="17"/>
  <c r="G126" i="17"/>
  <c r="H126" i="17"/>
  <c r="I126" i="17"/>
  <c r="J126" i="17"/>
  <c r="K126" i="17"/>
  <c r="L126" i="17"/>
  <c r="M126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4" i="17"/>
  <c r="AL7" i="1"/>
  <c r="AI7" i="1"/>
  <c r="AH7" i="1"/>
  <c r="AG7" i="1"/>
  <c r="AF7" i="1"/>
  <c r="AE7" i="1"/>
  <c r="AD7" i="1"/>
  <c r="AC7" i="1"/>
  <c r="AL6" i="1"/>
  <c r="AI6" i="1"/>
  <c r="AH6" i="1"/>
  <c r="AG6" i="1"/>
  <c r="AF6" i="1"/>
  <c r="AE6" i="1"/>
  <c r="AD6" i="1"/>
  <c r="AC6" i="1"/>
  <c r="AL5" i="1"/>
  <c r="AI5" i="1"/>
  <c r="AH5" i="1"/>
  <c r="AG5" i="1"/>
  <c r="AF5" i="1"/>
  <c r="AE5" i="1"/>
  <c r="AD5" i="1"/>
  <c r="AC5" i="1"/>
  <c r="AL4" i="1"/>
  <c r="AI4" i="1"/>
  <c r="AH4" i="1"/>
  <c r="AG4" i="1"/>
  <c r="AF4" i="1"/>
  <c r="AE4" i="1"/>
  <c r="AD4" i="1"/>
  <c r="AC4" i="1"/>
  <c r="AL3" i="1"/>
  <c r="AI3" i="1"/>
  <c r="AH3" i="1"/>
  <c r="AG3" i="1"/>
  <c r="AF3" i="1"/>
  <c r="AE3" i="1"/>
  <c r="AD3" i="1"/>
  <c r="AC3" i="1"/>
  <c r="AL2" i="1"/>
  <c r="AI2" i="1"/>
  <c r="AH2" i="1"/>
  <c r="AG2" i="1"/>
  <c r="AF2" i="1"/>
  <c r="AE2" i="1"/>
  <c r="AD2" i="1"/>
  <c r="AC2" i="1"/>
  <c r="K7" i="8"/>
  <c r="J7" i="8"/>
  <c r="K6" i="8"/>
  <c r="J6" i="8"/>
  <c r="K5" i="8"/>
  <c r="J5" i="8"/>
  <c r="K4" i="8"/>
  <c r="J4" i="8"/>
  <c r="K3" i="8"/>
  <c r="J3" i="8"/>
  <c r="K2" i="8"/>
  <c r="J2" i="8"/>
  <c r="G7" i="8"/>
  <c r="F7" i="8"/>
  <c r="G6" i="8"/>
  <c r="F6" i="8"/>
  <c r="G5" i="8"/>
  <c r="F5" i="8"/>
  <c r="G4" i="8"/>
  <c r="F4" i="8"/>
  <c r="G3" i="8"/>
  <c r="F3" i="8"/>
  <c r="G2" i="8"/>
  <c r="F2" i="8"/>
  <c r="S7" i="4"/>
  <c r="S6" i="4"/>
  <c r="S5" i="4"/>
  <c r="S4" i="4"/>
  <c r="S3" i="4"/>
  <c r="S2" i="4"/>
  <c r="P7" i="4"/>
  <c r="P6" i="4"/>
  <c r="P5" i="4"/>
  <c r="P4" i="4"/>
  <c r="P3" i="4"/>
  <c r="P2" i="4"/>
  <c r="I7" i="3"/>
  <c r="I6" i="3"/>
  <c r="I5" i="3"/>
  <c r="I4" i="3"/>
  <c r="I3" i="3"/>
  <c r="I2" i="3"/>
  <c r="I7" i="5"/>
  <c r="I6" i="5"/>
  <c r="I5" i="5"/>
  <c r="I4" i="5"/>
  <c r="I3" i="5"/>
  <c r="I2" i="5"/>
  <c r="I7" i="6"/>
  <c r="I6" i="6"/>
  <c r="I5" i="6"/>
  <c r="I4" i="6"/>
  <c r="I3" i="6"/>
  <c r="I2" i="6"/>
  <c r="F7" i="6"/>
  <c r="F6" i="6"/>
  <c r="F5" i="6"/>
  <c r="F4" i="6"/>
  <c r="F3" i="6"/>
  <c r="F2" i="6"/>
  <c r="C7" i="6"/>
  <c r="C6" i="6"/>
  <c r="C5" i="6"/>
  <c r="C4" i="6"/>
  <c r="C3" i="6"/>
  <c r="C2" i="6"/>
  <c r="W9" i="19" l="1"/>
  <c r="W8" i="19"/>
  <c r="W7" i="19"/>
  <c r="W6" i="19"/>
  <c r="V9" i="19"/>
  <c r="V7" i="19"/>
  <c r="V6" i="19"/>
  <c r="V8" i="19"/>
  <c r="U9" i="19"/>
  <c r="U6" i="19"/>
  <c r="U8" i="19"/>
  <c r="U7" i="19"/>
  <c r="N124" i="17"/>
  <c r="T9" i="19"/>
  <c r="T7" i="19"/>
  <c r="T8" i="19"/>
  <c r="T6" i="19"/>
  <c r="S9" i="19"/>
  <c r="S8" i="19"/>
  <c r="S7" i="19"/>
  <c r="S6" i="19"/>
  <c r="R9" i="19"/>
  <c r="R8" i="19"/>
  <c r="R6" i="19"/>
  <c r="R7" i="19"/>
  <c r="Q9" i="19"/>
  <c r="Q8" i="19"/>
  <c r="Q7" i="19"/>
  <c r="Q6" i="19"/>
  <c r="O6" i="19"/>
  <c r="O9" i="19"/>
  <c r="O8" i="19"/>
  <c r="O7" i="19"/>
  <c r="P6" i="19"/>
  <c r="P8" i="19"/>
  <c r="P7" i="19"/>
  <c r="P9" i="19"/>
  <c r="AM7" i="1"/>
  <c r="AM6" i="1"/>
  <c r="N75" i="17"/>
  <c r="N40" i="17"/>
  <c r="AJ4" i="1"/>
  <c r="AJ7" i="1"/>
  <c r="K58" i="17"/>
  <c r="K117" i="17"/>
  <c r="K24" i="17"/>
  <c r="K50" i="17"/>
  <c r="K100" i="17"/>
  <c r="K47" i="17"/>
  <c r="K32" i="17"/>
  <c r="L58" i="17"/>
  <c r="L117" i="17"/>
  <c r="L24" i="17"/>
  <c r="L50" i="17"/>
  <c r="L100" i="17"/>
  <c r="L47" i="17"/>
  <c r="L125" i="17"/>
  <c r="L57" i="17"/>
  <c r="L116" i="17"/>
  <c r="L110" i="17"/>
  <c r="L106" i="17"/>
  <c r="L99" i="17"/>
  <c r="L21" i="17"/>
  <c r="L31" i="17"/>
  <c r="N58" i="17"/>
  <c r="N117" i="17"/>
  <c r="N24" i="17"/>
  <c r="N100" i="17"/>
  <c r="N47" i="17"/>
  <c r="N32" i="17"/>
  <c r="O9" i="17"/>
  <c r="V9" i="17"/>
  <c r="S8" i="17"/>
  <c r="R9" i="17"/>
  <c r="Q9" i="17"/>
  <c r="P9" i="17"/>
  <c r="V6" i="17"/>
  <c r="S9" i="17"/>
  <c r="O6" i="17"/>
  <c r="V7" i="17"/>
  <c r="P6" i="17"/>
  <c r="O7" i="17"/>
  <c r="V8" i="17"/>
  <c r="AK4" i="1"/>
  <c r="AM5" i="1"/>
  <c r="Q6" i="17"/>
  <c r="P7" i="17"/>
  <c r="O8" i="17"/>
  <c r="R6" i="17"/>
  <c r="Q7" i="17"/>
  <c r="P8" i="17"/>
  <c r="S6" i="17"/>
  <c r="R7" i="17"/>
  <c r="Q8" i="17"/>
  <c r="S7" i="17"/>
  <c r="R8" i="17"/>
  <c r="AJ5" i="1"/>
  <c r="AJ6" i="1"/>
  <c r="AJ3" i="1"/>
  <c r="AM2" i="1"/>
  <c r="N50" i="17"/>
  <c r="AM3" i="1"/>
  <c r="AM4" i="1"/>
  <c r="AK5" i="1"/>
  <c r="AK7" i="1"/>
  <c r="AK3" i="1"/>
  <c r="AK2" i="1"/>
  <c r="AK6" i="1"/>
  <c r="AJ2" i="1"/>
  <c r="K86" i="17"/>
  <c r="K76" i="17"/>
  <c r="K59" i="17"/>
  <c r="W9" i="17" l="1"/>
  <c r="U9" i="17"/>
  <c r="U7" i="17"/>
  <c r="U8" i="17"/>
  <c r="U6" i="17"/>
  <c r="T7" i="17"/>
  <c r="T6" i="17"/>
  <c r="W8" i="17"/>
  <c r="W7" i="17"/>
  <c r="T8" i="17"/>
  <c r="T9" i="17"/>
  <c r="W6" i="17"/>
  <c r="AT15" i="18"/>
  <c r="AT16" i="18"/>
  <c r="AT17" i="18"/>
  <c r="AT18" i="18"/>
  <c r="G14" i="18"/>
  <c r="H14" i="18"/>
  <c r="I14" i="18"/>
  <c r="J14" i="18"/>
  <c r="M14" i="18"/>
  <c r="G15" i="18"/>
  <c r="H15" i="18"/>
  <c r="I15" i="18"/>
  <c r="J15" i="18"/>
  <c r="M15" i="18"/>
  <c r="G16" i="18"/>
  <c r="H16" i="18"/>
  <c r="I16" i="18"/>
  <c r="J16" i="18"/>
  <c r="M16" i="18"/>
  <c r="G17" i="18"/>
  <c r="H17" i="18"/>
  <c r="I17" i="18"/>
  <c r="J17" i="18"/>
  <c r="M17" i="18"/>
  <c r="G18" i="18"/>
  <c r="H18" i="18"/>
  <c r="I18" i="18"/>
  <c r="J18" i="18"/>
  <c r="M18" i="18"/>
  <c r="G19" i="18"/>
  <c r="H19" i="18"/>
  <c r="I19" i="18"/>
  <c r="J19" i="18"/>
  <c r="M19" i="18"/>
  <c r="G20" i="18"/>
  <c r="H20" i="18"/>
  <c r="I20" i="18"/>
  <c r="J20" i="18"/>
  <c r="M20" i="18"/>
  <c r="G21" i="18"/>
  <c r="H21" i="18"/>
  <c r="I21" i="18"/>
  <c r="J21" i="18"/>
  <c r="M21" i="18"/>
  <c r="G22" i="18"/>
  <c r="H22" i="18"/>
  <c r="I22" i="18"/>
  <c r="J22" i="18"/>
  <c r="M22" i="18"/>
  <c r="G23" i="18"/>
  <c r="H23" i="18"/>
  <c r="I23" i="18"/>
  <c r="J23" i="18"/>
  <c r="M23" i="18"/>
  <c r="G24" i="18"/>
  <c r="H24" i="18"/>
  <c r="I24" i="18"/>
  <c r="J24" i="18"/>
  <c r="M24" i="18"/>
  <c r="G25" i="18"/>
  <c r="H25" i="18"/>
  <c r="I25" i="18"/>
  <c r="J25" i="18"/>
  <c r="M25" i="18"/>
  <c r="G26" i="18"/>
  <c r="H26" i="18"/>
  <c r="I26" i="18"/>
  <c r="J26" i="18"/>
  <c r="M26" i="18"/>
  <c r="G27" i="18"/>
  <c r="H27" i="18"/>
  <c r="I27" i="18"/>
  <c r="J27" i="18"/>
  <c r="M27" i="18"/>
  <c r="G28" i="18"/>
  <c r="H28" i="18"/>
  <c r="I28" i="18"/>
  <c r="J28" i="18"/>
  <c r="M28" i="18"/>
  <c r="G29" i="18"/>
  <c r="H29" i="18"/>
  <c r="I29" i="18"/>
  <c r="J29" i="18"/>
  <c r="M29" i="18"/>
  <c r="G30" i="18"/>
  <c r="H30" i="18"/>
  <c r="I30" i="18"/>
  <c r="J30" i="18"/>
  <c r="M30" i="18"/>
  <c r="G31" i="18"/>
  <c r="H31" i="18"/>
  <c r="I31" i="18"/>
  <c r="J31" i="18"/>
  <c r="M31" i="18"/>
  <c r="G32" i="18"/>
  <c r="H32" i="18"/>
  <c r="I32" i="18"/>
  <c r="J32" i="18"/>
  <c r="M32" i="18"/>
  <c r="G33" i="18"/>
  <c r="H33" i="18"/>
  <c r="I33" i="18"/>
  <c r="J33" i="18"/>
  <c r="M33" i="18"/>
  <c r="G34" i="18"/>
  <c r="H34" i="18"/>
  <c r="I34" i="18"/>
  <c r="J34" i="18"/>
  <c r="M34" i="18"/>
  <c r="G35" i="18"/>
  <c r="H35" i="18"/>
  <c r="I35" i="18"/>
  <c r="J35" i="18"/>
  <c r="M35" i="18"/>
  <c r="G36" i="18"/>
  <c r="H36" i="18"/>
  <c r="I36" i="18"/>
  <c r="J36" i="18"/>
  <c r="M36" i="18"/>
  <c r="G37" i="18"/>
  <c r="H37" i="18"/>
  <c r="I37" i="18"/>
  <c r="J37" i="18"/>
  <c r="M37" i="18"/>
  <c r="G38" i="18"/>
  <c r="H38" i="18"/>
  <c r="I38" i="18"/>
  <c r="J38" i="18"/>
  <c r="M38" i="18"/>
  <c r="G39" i="18"/>
  <c r="H39" i="18"/>
  <c r="I39" i="18"/>
  <c r="J39" i="18"/>
  <c r="M39" i="18"/>
  <c r="G40" i="18"/>
  <c r="H40" i="18"/>
  <c r="I40" i="18"/>
  <c r="J40" i="18"/>
  <c r="M40" i="18"/>
  <c r="G41" i="18"/>
  <c r="H41" i="18"/>
  <c r="I41" i="18"/>
  <c r="J41" i="18"/>
  <c r="M41" i="18"/>
  <c r="G42" i="18"/>
  <c r="H42" i="18"/>
  <c r="I42" i="18"/>
  <c r="J42" i="18"/>
  <c r="M42" i="18"/>
  <c r="G43" i="18"/>
  <c r="H43" i="18"/>
  <c r="I43" i="18"/>
  <c r="J43" i="18"/>
  <c r="M43" i="18"/>
  <c r="G44" i="18"/>
  <c r="H44" i="18"/>
  <c r="I44" i="18"/>
  <c r="J44" i="18"/>
  <c r="M44" i="18"/>
  <c r="G45" i="18"/>
  <c r="H45" i="18"/>
  <c r="I45" i="18"/>
  <c r="J45" i="18"/>
  <c r="M45" i="18"/>
  <c r="G46" i="18"/>
  <c r="H46" i="18"/>
  <c r="I46" i="18"/>
  <c r="J46" i="18"/>
  <c r="M46" i="18"/>
  <c r="G47" i="18"/>
  <c r="H47" i="18"/>
  <c r="I47" i="18"/>
  <c r="J47" i="18"/>
  <c r="M47" i="18"/>
  <c r="G48" i="18"/>
  <c r="H48" i="18"/>
  <c r="I48" i="18"/>
  <c r="J48" i="18"/>
  <c r="M48" i="18"/>
  <c r="G49" i="18"/>
  <c r="H49" i="18"/>
  <c r="I49" i="18"/>
  <c r="J49" i="18"/>
  <c r="M49" i="18"/>
  <c r="G50" i="18"/>
  <c r="H50" i="18"/>
  <c r="I50" i="18"/>
  <c r="J50" i="18"/>
  <c r="M50" i="18"/>
  <c r="G51" i="18"/>
  <c r="H51" i="18"/>
  <c r="I51" i="18"/>
  <c r="J51" i="18"/>
  <c r="M51" i="18"/>
  <c r="G52" i="18"/>
  <c r="H52" i="18"/>
  <c r="I52" i="18"/>
  <c r="J52" i="18"/>
  <c r="M52" i="18"/>
  <c r="G53" i="18"/>
  <c r="H53" i="18"/>
  <c r="I53" i="18"/>
  <c r="J53" i="18"/>
  <c r="M53" i="18"/>
  <c r="G54" i="18"/>
  <c r="H54" i="18"/>
  <c r="I54" i="18"/>
  <c r="J54" i="18"/>
  <c r="M54" i="18"/>
  <c r="G55" i="18"/>
  <c r="H55" i="18"/>
  <c r="I55" i="18"/>
  <c r="J55" i="18"/>
  <c r="M55" i="18"/>
  <c r="G56" i="18"/>
  <c r="H56" i="18"/>
  <c r="I56" i="18"/>
  <c r="J56" i="18"/>
  <c r="M56" i="18"/>
  <c r="G57" i="18"/>
  <c r="H57" i="18"/>
  <c r="I57" i="18"/>
  <c r="J57" i="18"/>
  <c r="M57" i="18"/>
  <c r="G58" i="18"/>
  <c r="H58" i="18"/>
  <c r="I58" i="18"/>
  <c r="J58" i="18"/>
  <c r="M58" i="18"/>
  <c r="G59" i="18"/>
  <c r="H59" i="18"/>
  <c r="I59" i="18"/>
  <c r="J59" i="18"/>
  <c r="M59" i="18"/>
  <c r="G60" i="18"/>
  <c r="H60" i="18"/>
  <c r="I60" i="18"/>
  <c r="J60" i="18"/>
  <c r="M60" i="18"/>
  <c r="G61" i="18"/>
  <c r="H61" i="18"/>
  <c r="I61" i="18"/>
  <c r="J61" i="18"/>
  <c r="M61" i="18"/>
  <c r="G62" i="18"/>
  <c r="H62" i="18"/>
  <c r="I62" i="18"/>
  <c r="J62" i="18"/>
  <c r="M62" i="18"/>
  <c r="G63" i="18"/>
  <c r="H63" i="18"/>
  <c r="I63" i="18"/>
  <c r="J63" i="18"/>
  <c r="M63" i="18"/>
  <c r="G64" i="18"/>
  <c r="H64" i="18"/>
  <c r="I64" i="18"/>
  <c r="J64" i="18"/>
  <c r="M64" i="18"/>
  <c r="G65" i="18"/>
  <c r="H65" i="18"/>
  <c r="I65" i="18"/>
  <c r="J65" i="18"/>
  <c r="M65" i="18"/>
  <c r="G66" i="18"/>
  <c r="H66" i="18"/>
  <c r="I66" i="18"/>
  <c r="J66" i="18"/>
  <c r="M66" i="18"/>
  <c r="G67" i="18"/>
  <c r="H67" i="18"/>
  <c r="I67" i="18"/>
  <c r="J67" i="18"/>
  <c r="M67" i="18"/>
  <c r="G68" i="18"/>
  <c r="H68" i="18"/>
  <c r="I68" i="18"/>
  <c r="J68" i="18"/>
  <c r="M68" i="18"/>
  <c r="G69" i="18"/>
  <c r="H69" i="18"/>
  <c r="I69" i="18"/>
  <c r="J69" i="18"/>
  <c r="M69" i="18"/>
  <c r="G70" i="18"/>
  <c r="H70" i="18"/>
  <c r="I70" i="18"/>
  <c r="J70" i="18"/>
  <c r="M70" i="18"/>
  <c r="G71" i="18"/>
  <c r="H71" i="18"/>
  <c r="I71" i="18"/>
  <c r="J71" i="18"/>
  <c r="M71" i="18"/>
  <c r="G72" i="18"/>
  <c r="H72" i="18"/>
  <c r="I72" i="18"/>
  <c r="J72" i="18"/>
  <c r="M72" i="18"/>
  <c r="G73" i="18"/>
  <c r="H73" i="18"/>
  <c r="I73" i="18"/>
  <c r="J73" i="18"/>
  <c r="M73" i="18"/>
  <c r="G74" i="18"/>
  <c r="H74" i="18"/>
  <c r="I74" i="18"/>
  <c r="J74" i="18"/>
  <c r="M74" i="18"/>
  <c r="G75" i="18"/>
  <c r="H75" i="18"/>
  <c r="I75" i="18"/>
  <c r="J75" i="18"/>
  <c r="M75" i="18"/>
  <c r="G76" i="18"/>
  <c r="H76" i="18"/>
  <c r="I76" i="18"/>
  <c r="J76" i="18"/>
  <c r="M76" i="18"/>
  <c r="G77" i="18"/>
  <c r="H77" i="18"/>
  <c r="I77" i="18"/>
  <c r="J77" i="18"/>
  <c r="M77" i="18"/>
  <c r="G78" i="18"/>
  <c r="H78" i="18"/>
  <c r="I78" i="18"/>
  <c r="J78" i="18"/>
  <c r="M78" i="18"/>
  <c r="G79" i="18"/>
  <c r="H79" i="18"/>
  <c r="I79" i="18"/>
  <c r="J79" i="18"/>
  <c r="M79" i="18"/>
  <c r="G80" i="18"/>
  <c r="H80" i="18"/>
  <c r="I80" i="18"/>
  <c r="J80" i="18"/>
  <c r="M80" i="18"/>
  <c r="G81" i="18"/>
  <c r="H81" i="18"/>
  <c r="I81" i="18"/>
  <c r="J81" i="18"/>
  <c r="M81" i="18"/>
  <c r="G82" i="18"/>
  <c r="H82" i="18"/>
  <c r="I82" i="18"/>
  <c r="J82" i="18"/>
  <c r="M82" i="18"/>
  <c r="G83" i="18"/>
  <c r="H83" i="18"/>
  <c r="I83" i="18"/>
  <c r="J83" i="18"/>
  <c r="M83" i="18"/>
  <c r="G84" i="18"/>
  <c r="H84" i="18"/>
  <c r="I84" i="18"/>
  <c r="J84" i="18"/>
  <c r="M84" i="18"/>
  <c r="G85" i="18"/>
  <c r="H85" i="18"/>
  <c r="I85" i="18"/>
  <c r="J85" i="18"/>
  <c r="M85" i="18"/>
  <c r="G86" i="18"/>
  <c r="H86" i="18"/>
  <c r="I86" i="18"/>
  <c r="J86" i="18"/>
  <c r="M86" i="18"/>
  <c r="G87" i="18"/>
  <c r="H87" i="18"/>
  <c r="I87" i="18"/>
  <c r="J87" i="18"/>
  <c r="M87" i="18"/>
  <c r="G88" i="18"/>
  <c r="H88" i="18"/>
  <c r="I88" i="18"/>
  <c r="J88" i="18"/>
  <c r="M88" i="18"/>
  <c r="G89" i="18"/>
  <c r="H89" i="18"/>
  <c r="I89" i="18"/>
  <c r="J89" i="18"/>
  <c r="M89" i="18"/>
  <c r="G90" i="18"/>
  <c r="H90" i="18"/>
  <c r="I90" i="18"/>
  <c r="J90" i="18"/>
  <c r="M90" i="18"/>
  <c r="G91" i="18"/>
  <c r="H91" i="18"/>
  <c r="I91" i="18"/>
  <c r="J91" i="18"/>
  <c r="M91" i="18"/>
  <c r="G92" i="18"/>
  <c r="H92" i="18"/>
  <c r="I92" i="18"/>
  <c r="J92" i="18"/>
  <c r="M92" i="18"/>
  <c r="G93" i="18"/>
  <c r="H93" i="18"/>
  <c r="I93" i="18"/>
  <c r="J93" i="18"/>
  <c r="M93" i="18"/>
  <c r="G94" i="18"/>
  <c r="H94" i="18"/>
  <c r="I94" i="18"/>
  <c r="J94" i="18"/>
  <c r="M94" i="18"/>
  <c r="G95" i="18"/>
  <c r="H95" i="18"/>
  <c r="I95" i="18"/>
  <c r="J95" i="18"/>
  <c r="M95" i="18"/>
  <c r="G96" i="18"/>
  <c r="H96" i="18"/>
  <c r="I96" i="18"/>
  <c r="J96" i="18"/>
  <c r="M96" i="18"/>
  <c r="G97" i="18"/>
  <c r="H97" i="18"/>
  <c r="I97" i="18"/>
  <c r="J97" i="18"/>
  <c r="M97" i="18"/>
  <c r="G98" i="18"/>
  <c r="H98" i="18"/>
  <c r="I98" i="18"/>
  <c r="J98" i="18"/>
  <c r="M98" i="18"/>
  <c r="G99" i="18"/>
  <c r="H99" i="18"/>
  <c r="I99" i="18"/>
  <c r="J99" i="18"/>
  <c r="M99" i="18"/>
  <c r="G100" i="18"/>
  <c r="H100" i="18"/>
  <c r="I100" i="18"/>
  <c r="J100" i="18"/>
  <c r="M100" i="18"/>
  <c r="G101" i="18"/>
  <c r="H101" i="18"/>
  <c r="I101" i="18"/>
  <c r="J101" i="18"/>
  <c r="M101" i="18"/>
  <c r="G102" i="18"/>
  <c r="H102" i="18"/>
  <c r="I102" i="18"/>
  <c r="J102" i="18"/>
  <c r="M102" i="18"/>
  <c r="G103" i="18"/>
  <c r="H103" i="18"/>
  <c r="I103" i="18"/>
  <c r="J103" i="18"/>
  <c r="M103" i="18"/>
  <c r="G104" i="18"/>
  <c r="H104" i="18"/>
  <c r="I104" i="18"/>
  <c r="J104" i="18"/>
  <c r="M104" i="18"/>
  <c r="G105" i="18"/>
  <c r="H105" i="18"/>
  <c r="I105" i="18"/>
  <c r="J105" i="18"/>
  <c r="M105" i="18"/>
  <c r="G106" i="18"/>
  <c r="H106" i="18"/>
  <c r="I106" i="18"/>
  <c r="J106" i="18"/>
  <c r="M106" i="18"/>
  <c r="G107" i="18"/>
  <c r="H107" i="18"/>
  <c r="I107" i="18"/>
  <c r="J107" i="18"/>
  <c r="M107" i="18"/>
  <c r="G108" i="18"/>
  <c r="H108" i="18"/>
  <c r="I108" i="18"/>
  <c r="J108" i="18"/>
  <c r="M108" i="18"/>
  <c r="G109" i="18"/>
  <c r="H109" i="18"/>
  <c r="I109" i="18"/>
  <c r="J109" i="18"/>
  <c r="M109" i="18"/>
  <c r="G110" i="18"/>
  <c r="H110" i="18"/>
  <c r="I110" i="18"/>
  <c r="J110" i="18"/>
  <c r="M110" i="18"/>
  <c r="G111" i="18"/>
  <c r="H111" i="18"/>
  <c r="I111" i="18"/>
  <c r="J111" i="18"/>
  <c r="M111" i="18"/>
  <c r="G112" i="18"/>
  <c r="H112" i="18"/>
  <c r="I112" i="18"/>
  <c r="J112" i="18"/>
  <c r="M112" i="18"/>
  <c r="G113" i="18"/>
  <c r="H113" i="18"/>
  <c r="I113" i="18"/>
  <c r="J113" i="18"/>
  <c r="M113" i="18"/>
  <c r="G114" i="18"/>
  <c r="H114" i="18"/>
  <c r="I114" i="18"/>
  <c r="J114" i="18"/>
  <c r="M114" i="18"/>
  <c r="G115" i="18"/>
  <c r="H115" i="18"/>
  <c r="I115" i="18"/>
  <c r="J115" i="18"/>
  <c r="M115" i="18"/>
  <c r="G116" i="18"/>
  <c r="H116" i="18"/>
  <c r="I116" i="18"/>
  <c r="J116" i="18"/>
  <c r="M116" i="18"/>
  <c r="G117" i="18"/>
  <c r="H117" i="18"/>
  <c r="I117" i="18"/>
  <c r="J117" i="18"/>
  <c r="M117" i="18"/>
  <c r="G118" i="18"/>
  <c r="H118" i="18"/>
  <c r="I118" i="18"/>
  <c r="J118" i="18"/>
  <c r="M118" i="18"/>
  <c r="G119" i="18"/>
  <c r="H119" i="18"/>
  <c r="I119" i="18"/>
  <c r="J119" i="18"/>
  <c r="M119" i="18"/>
  <c r="G120" i="18"/>
  <c r="H120" i="18"/>
  <c r="I120" i="18"/>
  <c r="J120" i="18"/>
  <c r="M120" i="18"/>
  <c r="G121" i="18"/>
  <c r="H121" i="18"/>
  <c r="I121" i="18"/>
  <c r="J121" i="18"/>
  <c r="M121" i="18"/>
  <c r="G122" i="18"/>
  <c r="H122" i="18"/>
  <c r="I122" i="18"/>
  <c r="J122" i="18"/>
  <c r="M122" i="18"/>
  <c r="G123" i="18"/>
  <c r="H123" i="18"/>
  <c r="I123" i="18"/>
  <c r="J123" i="18"/>
  <c r="M123" i="18"/>
  <c r="G124" i="18"/>
  <c r="H124" i="18"/>
  <c r="I124" i="18"/>
  <c r="J124" i="18"/>
  <c r="M124" i="18"/>
  <c r="G125" i="18"/>
  <c r="H125" i="18"/>
  <c r="I125" i="18"/>
  <c r="J125" i="18"/>
  <c r="M125" i="18"/>
  <c r="G126" i="18"/>
  <c r="H126" i="18"/>
  <c r="I126" i="18"/>
  <c r="J126" i="18"/>
  <c r="M126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4" i="18"/>
  <c r="Y7" i="1"/>
  <c r="V7" i="1"/>
  <c r="U7" i="1"/>
  <c r="T7" i="1"/>
  <c r="S7" i="1"/>
  <c r="R7" i="1"/>
  <c r="Q7" i="1"/>
  <c r="P7" i="1"/>
  <c r="Y6" i="1"/>
  <c r="V6" i="1"/>
  <c r="U6" i="1"/>
  <c r="T6" i="1"/>
  <c r="S6" i="1"/>
  <c r="R6" i="1"/>
  <c r="Q6" i="1"/>
  <c r="P6" i="1"/>
  <c r="D7" i="1"/>
  <c r="E7" i="1"/>
  <c r="F7" i="1"/>
  <c r="G7" i="1"/>
  <c r="H7" i="1"/>
  <c r="I7" i="1"/>
  <c r="L7" i="1"/>
  <c r="M7" i="1"/>
  <c r="C7" i="1"/>
  <c r="D6" i="1"/>
  <c r="E6" i="1"/>
  <c r="F6" i="1"/>
  <c r="G6" i="1"/>
  <c r="H6" i="1"/>
  <c r="I6" i="1"/>
  <c r="L6" i="1"/>
  <c r="M6" i="1"/>
  <c r="C6" i="1"/>
  <c r="Z12" i="1"/>
  <c r="N36" i="18" s="1"/>
  <c r="Z13" i="1"/>
  <c r="N14" i="18" s="1"/>
  <c r="Z14" i="1"/>
  <c r="N37" i="18" s="1"/>
  <c r="Z15" i="1"/>
  <c r="N38" i="18" s="1"/>
  <c r="Z16" i="1"/>
  <c r="N15" i="18" s="1"/>
  <c r="Z17" i="1"/>
  <c r="N39" i="18" s="1"/>
  <c r="Z18" i="1"/>
  <c r="N40" i="18" s="1"/>
  <c r="Z19" i="1"/>
  <c r="N59" i="18" s="1"/>
  <c r="Z20" i="1"/>
  <c r="N60" i="18" s="1"/>
  <c r="Z21" i="1"/>
  <c r="N61" i="18" s="1"/>
  <c r="Z22" i="1"/>
  <c r="N62" i="18" s="1"/>
  <c r="Z23" i="1"/>
  <c r="N16" i="18" s="1"/>
  <c r="Z24" i="1"/>
  <c r="N63" i="18" s="1"/>
  <c r="Z25" i="1"/>
  <c r="N64" i="18" s="1"/>
  <c r="Z26" i="1"/>
  <c r="N65" i="18" s="1"/>
  <c r="Z27" i="1"/>
  <c r="N66" i="18" s="1"/>
  <c r="Z28" i="1"/>
  <c r="N41" i="18" s="1"/>
  <c r="Z29" i="1"/>
  <c r="N67" i="18" s="1"/>
  <c r="Z30" i="1"/>
  <c r="N68" i="18" s="1"/>
  <c r="Z31" i="1"/>
  <c r="N69" i="18" s="1"/>
  <c r="Z32" i="1"/>
  <c r="N70" i="18" s="1"/>
  <c r="Z33" i="1"/>
  <c r="N42" i="18" s="1"/>
  <c r="Z34" i="1"/>
  <c r="N17" i="18" s="1"/>
  <c r="Z35" i="1"/>
  <c r="N43" i="18" s="1"/>
  <c r="Z36" i="1"/>
  <c r="N44" i="18" s="1"/>
  <c r="Z37" i="1"/>
  <c r="N71" i="18" s="1"/>
  <c r="Z38" i="1"/>
  <c r="N72" i="18" s="1"/>
  <c r="Z39" i="1"/>
  <c r="N73" i="18" s="1"/>
  <c r="Z40" i="1"/>
  <c r="N74" i="18" s="1"/>
  <c r="Z41" i="1"/>
  <c r="N18" i="18" s="1"/>
  <c r="Z42" i="1"/>
  <c r="N75" i="18" s="1"/>
  <c r="Z43" i="1"/>
  <c r="N76" i="18" s="1"/>
  <c r="Z44" i="1"/>
  <c r="N77" i="18" s="1"/>
  <c r="Z45" i="1"/>
  <c r="N78" i="18" s="1"/>
  <c r="Z46" i="1"/>
  <c r="N45" i="18" s="1"/>
  <c r="Z47" i="1"/>
  <c r="N79" i="18" s="1"/>
  <c r="Z48" i="1"/>
  <c r="N80" i="18" s="1"/>
  <c r="Z49" i="1"/>
  <c r="N81" i="18" s="1"/>
  <c r="Z50" i="1"/>
  <c r="N82" i="18" s="1"/>
  <c r="Z51" i="1"/>
  <c r="N46" i="18" s="1"/>
  <c r="Z52" i="1"/>
  <c r="N19" i="18" s="1"/>
  <c r="Z53" i="1"/>
  <c r="N27" i="18" s="1"/>
  <c r="Z54" i="1"/>
  <c r="N28" i="18" s="1"/>
  <c r="Z55" i="1"/>
  <c r="N29" i="18" s="1"/>
  <c r="Z56" i="1"/>
  <c r="N83" i="18" s="1"/>
  <c r="Z57" i="1"/>
  <c r="N84" i="18" s="1"/>
  <c r="Z58" i="1"/>
  <c r="N85" i="18" s="1"/>
  <c r="Z59" i="1"/>
  <c r="N86" i="18" s="1"/>
  <c r="Z60" i="1"/>
  <c r="N30" i="18" s="1"/>
  <c r="Z61" i="1"/>
  <c r="N119" i="18" s="1"/>
  <c r="Z62" i="1"/>
  <c r="N20" i="18" s="1"/>
  <c r="Z63" i="1"/>
  <c r="N120" i="18" s="1"/>
  <c r="Z64" i="1"/>
  <c r="N121" i="18" s="1"/>
  <c r="Z65" i="1"/>
  <c r="N122" i="18" s="1"/>
  <c r="Z66" i="1"/>
  <c r="N87" i="18" s="1"/>
  <c r="Z67" i="1"/>
  <c r="N124" i="18" s="1"/>
  <c r="Z68" i="1"/>
  <c r="N123" i="18" s="1"/>
  <c r="Z69" i="1"/>
  <c r="N88" i="18" s="1"/>
  <c r="Z70" i="1"/>
  <c r="N89" i="18" s="1"/>
  <c r="Z71" i="1"/>
  <c r="N125" i="18" s="1"/>
  <c r="Z72" i="1"/>
  <c r="N90" i="18" s="1"/>
  <c r="Z73" i="1"/>
  <c r="Z74" i="1"/>
  <c r="Z75" i="1"/>
  <c r="Z76" i="1"/>
  <c r="Z77" i="1"/>
  <c r="Z78" i="1"/>
  <c r="Z79" i="1"/>
  <c r="Z80" i="1"/>
  <c r="Z81" i="1"/>
  <c r="N34" i="18" s="1"/>
  <c r="Z82" i="1"/>
  <c r="Z83" i="1"/>
  <c r="Z84" i="1"/>
  <c r="Z85" i="1"/>
  <c r="Z86" i="1"/>
  <c r="Z87" i="1"/>
  <c r="Z88" i="1"/>
  <c r="Z89" i="1"/>
  <c r="N22" i="18" s="1"/>
  <c r="Z90" i="1"/>
  <c r="Z91" i="1"/>
  <c r="Z92" i="1"/>
  <c r="Z93" i="1"/>
  <c r="Z94" i="1"/>
  <c r="Z95" i="1"/>
  <c r="Z96" i="1"/>
  <c r="Z97" i="1"/>
  <c r="N105" i="18" s="1"/>
  <c r="Z98" i="1"/>
  <c r="Z99" i="1"/>
  <c r="Z100" i="1"/>
  <c r="Z101" i="1"/>
  <c r="Z102" i="1"/>
  <c r="Z103" i="1"/>
  <c r="Z104" i="1"/>
  <c r="Z105" i="1"/>
  <c r="N109" i="18" s="1"/>
  <c r="Z106" i="1"/>
  <c r="Z107" i="1"/>
  <c r="Z108" i="1"/>
  <c r="Z109" i="1"/>
  <c r="Z110" i="1"/>
  <c r="Z111" i="1"/>
  <c r="Z112" i="1"/>
  <c r="Z113" i="1"/>
  <c r="N115" i="18" s="1"/>
  <c r="Z114" i="1"/>
  <c r="Z115" i="1"/>
  <c r="Z116" i="1"/>
  <c r="Z117" i="1"/>
  <c r="Z118" i="1"/>
  <c r="Z119" i="1"/>
  <c r="Z120" i="1"/>
  <c r="Z121" i="1"/>
  <c r="N26" i="18" s="1"/>
  <c r="Z122" i="1"/>
  <c r="Z123" i="1"/>
  <c r="N126" i="18" s="1"/>
  <c r="N35" i="18"/>
  <c r="X12" i="1"/>
  <c r="L36" i="18" s="1"/>
  <c r="X13" i="1"/>
  <c r="L14" i="18" s="1"/>
  <c r="X14" i="1"/>
  <c r="L37" i="18" s="1"/>
  <c r="X15" i="1"/>
  <c r="L38" i="18" s="1"/>
  <c r="X16" i="1"/>
  <c r="L15" i="18" s="1"/>
  <c r="X17" i="1"/>
  <c r="L39" i="18" s="1"/>
  <c r="X18" i="1"/>
  <c r="L40" i="18" s="1"/>
  <c r="X19" i="1"/>
  <c r="L59" i="18" s="1"/>
  <c r="X20" i="1"/>
  <c r="L60" i="18" s="1"/>
  <c r="X21" i="1"/>
  <c r="L61" i="18" s="1"/>
  <c r="X22" i="1"/>
  <c r="L62" i="18" s="1"/>
  <c r="X23" i="1"/>
  <c r="L16" i="18" s="1"/>
  <c r="X24" i="1"/>
  <c r="L63" i="18" s="1"/>
  <c r="X25" i="1"/>
  <c r="L64" i="18" s="1"/>
  <c r="X26" i="1"/>
  <c r="L65" i="18" s="1"/>
  <c r="X27" i="1"/>
  <c r="L66" i="18" s="1"/>
  <c r="X28" i="1"/>
  <c r="L41" i="18" s="1"/>
  <c r="X29" i="1"/>
  <c r="L67" i="18" s="1"/>
  <c r="X30" i="1"/>
  <c r="L68" i="18" s="1"/>
  <c r="X31" i="1"/>
  <c r="L69" i="18" s="1"/>
  <c r="X32" i="1"/>
  <c r="L70" i="18" s="1"/>
  <c r="X33" i="1"/>
  <c r="L42" i="18" s="1"/>
  <c r="X34" i="1"/>
  <c r="L17" i="18" s="1"/>
  <c r="X35" i="1"/>
  <c r="L43" i="18" s="1"/>
  <c r="X36" i="1"/>
  <c r="L44" i="18" s="1"/>
  <c r="X37" i="1"/>
  <c r="L71" i="18" s="1"/>
  <c r="X38" i="1"/>
  <c r="L72" i="18" s="1"/>
  <c r="X39" i="1"/>
  <c r="L73" i="18" s="1"/>
  <c r="X40" i="1"/>
  <c r="L74" i="18" s="1"/>
  <c r="X41" i="1"/>
  <c r="L18" i="18" s="1"/>
  <c r="X42" i="1"/>
  <c r="L75" i="18" s="1"/>
  <c r="X43" i="1"/>
  <c r="L76" i="18" s="1"/>
  <c r="X44" i="1"/>
  <c r="L77" i="18" s="1"/>
  <c r="X45" i="1"/>
  <c r="L78" i="18" s="1"/>
  <c r="X46" i="1"/>
  <c r="L45" i="18" s="1"/>
  <c r="X47" i="1"/>
  <c r="L79" i="18" s="1"/>
  <c r="X48" i="1"/>
  <c r="L80" i="18" s="1"/>
  <c r="X49" i="1"/>
  <c r="L81" i="18" s="1"/>
  <c r="X50" i="1"/>
  <c r="L82" i="18" s="1"/>
  <c r="X51" i="1"/>
  <c r="L46" i="18" s="1"/>
  <c r="X52" i="1"/>
  <c r="L19" i="18" s="1"/>
  <c r="X53" i="1"/>
  <c r="L27" i="18" s="1"/>
  <c r="X54" i="1"/>
  <c r="L28" i="18" s="1"/>
  <c r="X55" i="1"/>
  <c r="L29" i="18" s="1"/>
  <c r="X56" i="1"/>
  <c r="L83" i="18" s="1"/>
  <c r="X57" i="1"/>
  <c r="L84" i="18" s="1"/>
  <c r="X58" i="1"/>
  <c r="L85" i="18" s="1"/>
  <c r="X59" i="1"/>
  <c r="L86" i="18" s="1"/>
  <c r="X60" i="1"/>
  <c r="L30" i="18" s="1"/>
  <c r="X61" i="1"/>
  <c r="L119" i="18" s="1"/>
  <c r="X62" i="1"/>
  <c r="L20" i="18" s="1"/>
  <c r="X63" i="1"/>
  <c r="L120" i="18" s="1"/>
  <c r="X64" i="1"/>
  <c r="L121" i="18" s="1"/>
  <c r="X65" i="1"/>
  <c r="L122" i="18" s="1"/>
  <c r="X66" i="1"/>
  <c r="L87" i="18" s="1"/>
  <c r="X67" i="1"/>
  <c r="L124" i="18" s="1"/>
  <c r="X68" i="1"/>
  <c r="L123" i="18" s="1"/>
  <c r="X69" i="1"/>
  <c r="L88" i="18" s="1"/>
  <c r="X70" i="1"/>
  <c r="L89" i="18" s="1"/>
  <c r="X71" i="1"/>
  <c r="L125" i="18" s="1"/>
  <c r="X72" i="1"/>
  <c r="L90" i="18" s="1"/>
  <c r="X73" i="1"/>
  <c r="X74" i="1"/>
  <c r="L31" i="18" s="1"/>
  <c r="X75" i="1"/>
  <c r="X76" i="1"/>
  <c r="X77" i="1"/>
  <c r="X78" i="1"/>
  <c r="L93" i="18" s="1"/>
  <c r="X79" i="1"/>
  <c r="X80" i="1"/>
  <c r="X81" i="1"/>
  <c r="X82" i="1"/>
  <c r="L21" i="18" s="1"/>
  <c r="X83" i="1"/>
  <c r="X84" i="1"/>
  <c r="X85" i="1"/>
  <c r="X86" i="1"/>
  <c r="L96" i="18" s="1"/>
  <c r="X87" i="1"/>
  <c r="X88" i="1"/>
  <c r="X89" i="1"/>
  <c r="X90" i="1"/>
  <c r="L99" i="18" s="1"/>
  <c r="X91" i="1"/>
  <c r="X92" i="1"/>
  <c r="X93" i="1"/>
  <c r="X94" i="1"/>
  <c r="L49" i="18" s="1"/>
  <c r="X95" i="1"/>
  <c r="X96" i="1"/>
  <c r="L104" i="18" s="1"/>
  <c r="X97" i="1"/>
  <c r="X98" i="1"/>
  <c r="L106" i="18" s="1"/>
  <c r="X99" i="1"/>
  <c r="X100" i="1"/>
  <c r="X101" i="1"/>
  <c r="X102" i="1"/>
  <c r="L52" i="18" s="1"/>
  <c r="X103" i="1"/>
  <c r="X104" i="1"/>
  <c r="L108" i="18" s="1"/>
  <c r="X105" i="1"/>
  <c r="X106" i="1"/>
  <c r="L110" i="18" s="1"/>
  <c r="X107" i="1"/>
  <c r="X108" i="1"/>
  <c r="X109" i="1"/>
  <c r="X110" i="1"/>
  <c r="L113" i="18" s="1"/>
  <c r="X111" i="1"/>
  <c r="X112" i="1"/>
  <c r="L53" i="18" s="1"/>
  <c r="X113" i="1"/>
  <c r="X114" i="1"/>
  <c r="L116" i="18" s="1"/>
  <c r="X115" i="1"/>
  <c r="X116" i="1"/>
  <c r="X117" i="1"/>
  <c r="X118" i="1"/>
  <c r="L25" i="18" s="1"/>
  <c r="X119" i="1"/>
  <c r="X120" i="1"/>
  <c r="L56" i="18" s="1"/>
  <c r="X121" i="1"/>
  <c r="X122" i="1"/>
  <c r="L57" i="18" s="1"/>
  <c r="X123" i="1"/>
  <c r="L126" i="18" s="1"/>
  <c r="X11" i="1"/>
  <c r="L35" i="18" s="1"/>
  <c r="W12" i="1"/>
  <c r="K36" i="18" s="1"/>
  <c r="W13" i="1"/>
  <c r="K14" i="18" s="1"/>
  <c r="W14" i="1"/>
  <c r="K37" i="18" s="1"/>
  <c r="W15" i="1"/>
  <c r="K38" i="18" s="1"/>
  <c r="W16" i="1"/>
  <c r="K15" i="18" s="1"/>
  <c r="W17" i="1"/>
  <c r="K39" i="18" s="1"/>
  <c r="W18" i="1"/>
  <c r="K40" i="18" s="1"/>
  <c r="W19" i="1"/>
  <c r="K59" i="18" s="1"/>
  <c r="W20" i="1"/>
  <c r="K60" i="18" s="1"/>
  <c r="W21" i="1"/>
  <c r="K61" i="18" s="1"/>
  <c r="W22" i="1"/>
  <c r="K62" i="18" s="1"/>
  <c r="W23" i="1"/>
  <c r="K16" i="18" s="1"/>
  <c r="W24" i="1"/>
  <c r="K63" i="18" s="1"/>
  <c r="W25" i="1"/>
  <c r="K64" i="18" s="1"/>
  <c r="W26" i="1"/>
  <c r="K65" i="18" s="1"/>
  <c r="W27" i="1"/>
  <c r="K66" i="18" s="1"/>
  <c r="W28" i="1"/>
  <c r="K41" i="18" s="1"/>
  <c r="W29" i="1"/>
  <c r="K67" i="18" s="1"/>
  <c r="W30" i="1"/>
  <c r="K68" i="18" s="1"/>
  <c r="W31" i="1"/>
  <c r="K69" i="18" s="1"/>
  <c r="W32" i="1"/>
  <c r="K70" i="18" s="1"/>
  <c r="W33" i="1"/>
  <c r="K42" i="18" s="1"/>
  <c r="W34" i="1"/>
  <c r="K17" i="18" s="1"/>
  <c r="W35" i="1"/>
  <c r="K43" i="18" s="1"/>
  <c r="W36" i="1"/>
  <c r="K44" i="18" s="1"/>
  <c r="W37" i="1"/>
  <c r="K71" i="18" s="1"/>
  <c r="W38" i="1"/>
  <c r="K72" i="18" s="1"/>
  <c r="W39" i="1"/>
  <c r="K73" i="18" s="1"/>
  <c r="W40" i="1"/>
  <c r="K74" i="18" s="1"/>
  <c r="W41" i="1"/>
  <c r="K18" i="18" s="1"/>
  <c r="W42" i="1"/>
  <c r="K75" i="18" s="1"/>
  <c r="W43" i="1"/>
  <c r="K76" i="18" s="1"/>
  <c r="W44" i="1"/>
  <c r="K77" i="18" s="1"/>
  <c r="W45" i="1"/>
  <c r="K78" i="18" s="1"/>
  <c r="W46" i="1"/>
  <c r="K45" i="18" s="1"/>
  <c r="W47" i="1"/>
  <c r="K79" i="18" s="1"/>
  <c r="W48" i="1"/>
  <c r="K80" i="18" s="1"/>
  <c r="W49" i="1"/>
  <c r="K81" i="18" s="1"/>
  <c r="W50" i="1"/>
  <c r="K82" i="18" s="1"/>
  <c r="W51" i="1"/>
  <c r="K46" i="18" s="1"/>
  <c r="W52" i="1"/>
  <c r="K19" i="18" s="1"/>
  <c r="W53" i="1"/>
  <c r="K27" i="18" s="1"/>
  <c r="W54" i="1"/>
  <c r="K28" i="18" s="1"/>
  <c r="W55" i="1"/>
  <c r="K29" i="18" s="1"/>
  <c r="W56" i="1"/>
  <c r="K83" i="18" s="1"/>
  <c r="W57" i="1"/>
  <c r="K84" i="18" s="1"/>
  <c r="W58" i="1"/>
  <c r="K85" i="18" s="1"/>
  <c r="W59" i="1"/>
  <c r="K86" i="18" s="1"/>
  <c r="W60" i="1"/>
  <c r="K30" i="18" s="1"/>
  <c r="W61" i="1"/>
  <c r="K119" i="18" s="1"/>
  <c r="W62" i="1"/>
  <c r="K20" i="18" s="1"/>
  <c r="W63" i="1"/>
  <c r="K120" i="18" s="1"/>
  <c r="W64" i="1"/>
  <c r="K121" i="18" s="1"/>
  <c r="W65" i="1"/>
  <c r="K122" i="18" s="1"/>
  <c r="W66" i="1"/>
  <c r="K87" i="18" s="1"/>
  <c r="W67" i="1"/>
  <c r="K124" i="18" s="1"/>
  <c r="W68" i="1"/>
  <c r="K123" i="18" s="1"/>
  <c r="W69" i="1"/>
  <c r="K88" i="18" s="1"/>
  <c r="W70" i="1"/>
  <c r="K89" i="18" s="1"/>
  <c r="W71" i="1"/>
  <c r="K125" i="18" s="1"/>
  <c r="W72" i="1"/>
  <c r="K90" i="18" s="1"/>
  <c r="W73" i="1"/>
  <c r="W74" i="1"/>
  <c r="W75" i="1"/>
  <c r="W76" i="1"/>
  <c r="W77" i="1"/>
  <c r="K92" i="18" s="1"/>
  <c r="W78" i="1"/>
  <c r="W79" i="1"/>
  <c r="W80" i="1"/>
  <c r="W81" i="1"/>
  <c r="K34" i="18" s="1"/>
  <c r="W82" i="1"/>
  <c r="W83" i="1"/>
  <c r="W84" i="1"/>
  <c r="W85" i="1"/>
  <c r="K95" i="18" s="1"/>
  <c r="W86" i="1"/>
  <c r="W87" i="1"/>
  <c r="W88" i="1"/>
  <c r="W89" i="1"/>
  <c r="K22" i="18" s="1"/>
  <c r="W90" i="1"/>
  <c r="W91" i="1"/>
  <c r="W92" i="1"/>
  <c r="W93" i="1"/>
  <c r="K102" i="18" s="1"/>
  <c r="W94" i="1"/>
  <c r="W95" i="1"/>
  <c r="W96" i="1"/>
  <c r="W97" i="1"/>
  <c r="K105" i="18" s="1"/>
  <c r="W98" i="1"/>
  <c r="W99" i="1"/>
  <c r="W100" i="1"/>
  <c r="W101" i="1"/>
  <c r="K51" i="18" s="1"/>
  <c r="W102" i="1"/>
  <c r="W103" i="1"/>
  <c r="W104" i="1"/>
  <c r="W105" i="1"/>
  <c r="K109" i="18" s="1"/>
  <c r="W106" i="1"/>
  <c r="W107" i="1"/>
  <c r="W108" i="1"/>
  <c r="W109" i="1"/>
  <c r="K112" i="18" s="1"/>
  <c r="W110" i="1"/>
  <c r="W111" i="1"/>
  <c r="W112" i="1"/>
  <c r="W113" i="1"/>
  <c r="K115" i="18" s="1"/>
  <c r="W114" i="1"/>
  <c r="W115" i="1"/>
  <c r="W116" i="1"/>
  <c r="W117" i="1"/>
  <c r="K54" i="18" s="1"/>
  <c r="W118" i="1"/>
  <c r="W119" i="1"/>
  <c r="W120" i="1"/>
  <c r="W121" i="1"/>
  <c r="K26" i="18" s="1"/>
  <c r="W122" i="1"/>
  <c r="W123" i="1"/>
  <c r="K126" i="18" s="1"/>
  <c r="W11" i="1"/>
  <c r="K35" i="18" s="1"/>
  <c r="B7" i="7"/>
  <c r="B6" i="7"/>
  <c r="M7" i="4"/>
  <c r="J7" i="4"/>
  <c r="M6" i="4"/>
  <c r="J6" i="4"/>
  <c r="G7" i="4"/>
  <c r="G6" i="4"/>
  <c r="D7" i="4"/>
  <c r="D6" i="4"/>
  <c r="M5" i="4"/>
  <c r="M4" i="4"/>
  <c r="M3" i="4"/>
  <c r="M2" i="4"/>
  <c r="J5" i="4"/>
  <c r="J4" i="4"/>
  <c r="J3" i="4"/>
  <c r="J2" i="4"/>
  <c r="G5" i="4"/>
  <c r="G4" i="4"/>
  <c r="G3" i="4"/>
  <c r="G2" i="4"/>
  <c r="D5" i="4"/>
  <c r="D4" i="4"/>
  <c r="D3" i="4"/>
  <c r="D2" i="4"/>
  <c r="F7" i="3"/>
  <c r="F6" i="3"/>
  <c r="C7" i="3"/>
  <c r="C6" i="3"/>
  <c r="C5" i="3"/>
  <c r="C4" i="3"/>
  <c r="C3" i="3"/>
  <c r="C2" i="3"/>
  <c r="F7" i="5"/>
  <c r="F6" i="5"/>
  <c r="C7" i="5"/>
  <c r="C6" i="5"/>
  <c r="F4" i="3"/>
  <c r="F3" i="3"/>
  <c r="F2" i="3"/>
  <c r="B7" i="8"/>
  <c r="C7" i="8"/>
  <c r="C6" i="8"/>
  <c r="B6" i="8"/>
  <c r="N102" i="18" l="1"/>
  <c r="N95" i="18"/>
  <c r="N92" i="18"/>
  <c r="R7" i="18"/>
  <c r="K57" i="18"/>
  <c r="K116" i="18"/>
  <c r="K110" i="18"/>
  <c r="K118" i="18"/>
  <c r="K106" i="18"/>
  <c r="K56" i="18"/>
  <c r="K53" i="18"/>
  <c r="K108" i="18"/>
  <c r="K104" i="18"/>
  <c r="K98" i="18"/>
  <c r="K33" i="18"/>
  <c r="N55" i="18"/>
  <c r="N114" i="18"/>
  <c r="N107" i="18"/>
  <c r="N103" i="18"/>
  <c r="N97" i="18"/>
  <c r="N94" i="18"/>
  <c r="N58" i="18"/>
  <c r="N117" i="18"/>
  <c r="N24" i="18"/>
  <c r="N50" i="18"/>
  <c r="N100" i="18"/>
  <c r="N47" i="18"/>
  <c r="N32" i="18"/>
  <c r="K111" i="18"/>
  <c r="K23" i="18"/>
  <c r="K101" i="18"/>
  <c r="K48" i="18"/>
  <c r="K91" i="18"/>
  <c r="L54" i="18"/>
  <c r="L112" i="18"/>
  <c r="L51" i="18"/>
  <c r="L102" i="18"/>
  <c r="L95" i="18"/>
  <c r="L92" i="18"/>
  <c r="N25" i="18"/>
  <c r="N113" i="18"/>
  <c r="N52" i="18"/>
  <c r="N49" i="18"/>
  <c r="N96" i="18"/>
  <c r="N93" i="18"/>
  <c r="K21" i="18"/>
  <c r="K31" i="18"/>
  <c r="L26" i="18"/>
  <c r="L115" i="18"/>
  <c r="L109" i="18"/>
  <c r="L105" i="18"/>
  <c r="L22" i="18"/>
  <c r="L34" i="18"/>
  <c r="N57" i="18"/>
  <c r="N116" i="18"/>
  <c r="N110" i="18"/>
  <c r="N106" i="18"/>
  <c r="N99" i="18"/>
  <c r="N21" i="18"/>
  <c r="N31" i="18"/>
  <c r="K55" i="18"/>
  <c r="K114" i="18"/>
  <c r="K107" i="18"/>
  <c r="K103" i="18"/>
  <c r="K97" i="18"/>
  <c r="K94" i="18"/>
  <c r="L98" i="18"/>
  <c r="L33" i="18"/>
  <c r="K25" i="18"/>
  <c r="K113" i="18"/>
  <c r="K52" i="18"/>
  <c r="K49" i="18"/>
  <c r="K96" i="18"/>
  <c r="K93" i="18"/>
  <c r="L55" i="18"/>
  <c r="L114" i="18"/>
  <c r="L107" i="18"/>
  <c r="L103" i="18"/>
  <c r="L97" i="18"/>
  <c r="L94" i="18"/>
  <c r="N56" i="18"/>
  <c r="N53" i="18"/>
  <c r="N108" i="18"/>
  <c r="N104" i="18"/>
  <c r="N98" i="18"/>
  <c r="N33" i="18"/>
  <c r="K58" i="18"/>
  <c r="K117" i="18"/>
  <c r="K24" i="18"/>
  <c r="K50" i="18"/>
  <c r="K100" i="18"/>
  <c r="K47" i="18"/>
  <c r="K32" i="18"/>
  <c r="L118" i="18"/>
  <c r="L111" i="18"/>
  <c r="L23" i="18"/>
  <c r="L101" i="18"/>
  <c r="L48" i="18"/>
  <c r="L91" i="18"/>
  <c r="N54" i="18"/>
  <c r="N112" i="18"/>
  <c r="N51" i="18"/>
  <c r="K99" i="18"/>
  <c r="L58" i="18"/>
  <c r="L117" i="18"/>
  <c r="L24" i="18"/>
  <c r="L50" i="18"/>
  <c r="L100" i="18"/>
  <c r="L47" i="18"/>
  <c r="L32" i="18"/>
  <c r="N118" i="18"/>
  <c r="N111" i="18"/>
  <c r="N23" i="18"/>
  <c r="N101" i="18"/>
  <c r="N48" i="18"/>
  <c r="N91" i="18"/>
  <c r="Z6" i="1"/>
  <c r="W7" i="1"/>
  <c r="X7" i="1"/>
  <c r="Z7" i="1"/>
  <c r="O7" i="18"/>
  <c r="O6" i="18"/>
  <c r="O9" i="18"/>
  <c r="O8" i="18"/>
  <c r="W6" i="1"/>
  <c r="X6" i="1"/>
  <c r="V8" i="18"/>
  <c r="V7" i="18"/>
  <c r="V6" i="18"/>
  <c r="V9" i="18"/>
  <c r="S9" i="18"/>
  <c r="S8" i="18"/>
  <c r="S7" i="18"/>
  <c r="S6" i="18"/>
  <c r="R9" i="18"/>
  <c r="R8" i="18"/>
  <c r="R6" i="18"/>
  <c r="Q9" i="18"/>
  <c r="Q8" i="18"/>
  <c r="Q7" i="18"/>
  <c r="Q6" i="18"/>
  <c r="P6" i="18"/>
  <c r="P9" i="18"/>
  <c r="P8" i="18"/>
  <c r="P7" i="18"/>
  <c r="AT29" i="11"/>
  <c r="AT30" i="11"/>
  <c r="AT31" i="11"/>
  <c r="AT32" i="11"/>
  <c r="F29" i="11"/>
  <c r="G29" i="11"/>
  <c r="H29" i="11"/>
  <c r="I29" i="11"/>
  <c r="J29" i="11"/>
  <c r="M29" i="11"/>
  <c r="N29" i="11"/>
  <c r="F30" i="11"/>
  <c r="G30" i="11"/>
  <c r="H30" i="11"/>
  <c r="I30" i="11"/>
  <c r="J30" i="11"/>
  <c r="M30" i="11"/>
  <c r="N30" i="11"/>
  <c r="F31" i="11"/>
  <c r="G31" i="11"/>
  <c r="H31" i="11"/>
  <c r="I31" i="11"/>
  <c r="J31" i="11"/>
  <c r="M31" i="11"/>
  <c r="N31" i="11"/>
  <c r="F32" i="11"/>
  <c r="G32" i="11"/>
  <c r="H32" i="11"/>
  <c r="I32" i="11"/>
  <c r="J32" i="11"/>
  <c r="M32" i="11"/>
  <c r="N32" i="11"/>
  <c r="F33" i="11"/>
  <c r="G33" i="11"/>
  <c r="H33" i="11"/>
  <c r="I33" i="11"/>
  <c r="J33" i="11"/>
  <c r="M33" i="11"/>
  <c r="N33" i="11"/>
  <c r="F34" i="11"/>
  <c r="G34" i="11"/>
  <c r="H34" i="11"/>
  <c r="I34" i="11"/>
  <c r="J34" i="11"/>
  <c r="M34" i="11"/>
  <c r="N34" i="11"/>
  <c r="F35" i="11"/>
  <c r="G35" i="11"/>
  <c r="H35" i="11"/>
  <c r="I35" i="11"/>
  <c r="J35" i="11"/>
  <c r="M35" i="11"/>
  <c r="N35" i="11"/>
  <c r="F36" i="11"/>
  <c r="G36" i="11"/>
  <c r="H36" i="11"/>
  <c r="I36" i="11"/>
  <c r="J36" i="11"/>
  <c r="M36" i="11"/>
  <c r="N36" i="11"/>
  <c r="F37" i="11"/>
  <c r="G37" i="11"/>
  <c r="H37" i="11"/>
  <c r="I37" i="11"/>
  <c r="J37" i="11"/>
  <c r="M37" i="11"/>
  <c r="N37" i="11"/>
  <c r="F38" i="11"/>
  <c r="G38" i="11"/>
  <c r="H38" i="11"/>
  <c r="I38" i="11"/>
  <c r="J38" i="11"/>
  <c r="M38" i="11"/>
  <c r="N38" i="11"/>
  <c r="F39" i="11"/>
  <c r="G39" i="11"/>
  <c r="H39" i="11"/>
  <c r="I39" i="11"/>
  <c r="J39" i="11"/>
  <c r="M39" i="11"/>
  <c r="N39" i="11"/>
  <c r="F40" i="11"/>
  <c r="G40" i="11"/>
  <c r="H40" i="11"/>
  <c r="I40" i="11"/>
  <c r="J40" i="11"/>
  <c r="M40" i="11"/>
  <c r="N40" i="11"/>
  <c r="F41" i="11"/>
  <c r="G41" i="11"/>
  <c r="H41" i="11"/>
  <c r="I41" i="11"/>
  <c r="J41" i="11"/>
  <c r="M41" i="11"/>
  <c r="N41" i="11"/>
  <c r="F42" i="11"/>
  <c r="G42" i="11"/>
  <c r="H42" i="11"/>
  <c r="I42" i="11"/>
  <c r="J42" i="11"/>
  <c r="M42" i="11"/>
  <c r="N42" i="11"/>
  <c r="F43" i="11"/>
  <c r="G43" i="11"/>
  <c r="H43" i="11"/>
  <c r="I43" i="11"/>
  <c r="J43" i="11"/>
  <c r="M43" i="11"/>
  <c r="N43" i="11"/>
  <c r="F44" i="11"/>
  <c r="G44" i="11"/>
  <c r="H44" i="11"/>
  <c r="I44" i="11"/>
  <c r="J44" i="11"/>
  <c r="M44" i="11"/>
  <c r="N44" i="11"/>
  <c r="F45" i="11"/>
  <c r="G45" i="11"/>
  <c r="H45" i="11"/>
  <c r="I45" i="11"/>
  <c r="J45" i="11"/>
  <c r="M45" i="11"/>
  <c r="N45" i="11"/>
  <c r="F46" i="11"/>
  <c r="G46" i="11"/>
  <c r="H46" i="11"/>
  <c r="I46" i="11"/>
  <c r="J46" i="11"/>
  <c r="M46" i="11"/>
  <c r="N46" i="11"/>
  <c r="F47" i="11"/>
  <c r="G47" i="11"/>
  <c r="H47" i="11"/>
  <c r="I47" i="11"/>
  <c r="J47" i="11"/>
  <c r="M47" i="11"/>
  <c r="N47" i="11"/>
  <c r="F48" i="11"/>
  <c r="G48" i="11"/>
  <c r="H48" i="11"/>
  <c r="I48" i="11"/>
  <c r="J48" i="11"/>
  <c r="M48" i="11"/>
  <c r="N48" i="11"/>
  <c r="F49" i="11"/>
  <c r="G49" i="11"/>
  <c r="H49" i="11"/>
  <c r="I49" i="11"/>
  <c r="J49" i="11"/>
  <c r="M49" i="11"/>
  <c r="N49" i="11"/>
  <c r="F50" i="11"/>
  <c r="G50" i="11"/>
  <c r="H50" i="11"/>
  <c r="I50" i="11"/>
  <c r="J50" i="11"/>
  <c r="M50" i="11"/>
  <c r="N50" i="11"/>
  <c r="F51" i="11"/>
  <c r="G51" i="11"/>
  <c r="H51" i="11"/>
  <c r="I51" i="11"/>
  <c r="J51" i="11"/>
  <c r="M51" i="11"/>
  <c r="N51" i="11"/>
  <c r="F52" i="11"/>
  <c r="G52" i="11"/>
  <c r="H52" i="11"/>
  <c r="I52" i="11"/>
  <c r="J52" i="11"/>
  <c r="M52" i="11"/>
  <c r="N52" i="11"/>
  <c r="F53" i="11"/>
  <c r="G53" i="11"/>
  <c r="H53" i="11"/>
  <c r="I53" i="11"/>
  <c r="J53" i="11"/>
  <c r="M53" i="11"/>
  <c r="N53" i="11"/>
  <c r="F54" i="11"/>
  <c r="G54" i="11"/>
  <c r="H54" i="11"/>
  <c r="I54" i="11"/>
  <c r="J54" i="11"/>
  <c r="M54" i="11"/>
  <c r="N54" i="11"/>
  <c r="F55" i="11"/>
  <c r="G55" i="11"/>
  <c r="H55" i="11"/>
  <c r="I55" i="11"/>
  <c r="J55" i="11"/>
  <c r="M55" i="11"/>
  <c r="N55" i="11"/>
  <c r="F56" i="11"/>
  <c r="G56" i="11"/>
  <c r="H56" i="11"/>
  <c r="I56" i="11"/>
  <c r="J56" i="11"/>
  <c r="M56" i="11"/>
  <c r="N56" i="11"/>
  <c r="F57" i="11"/>
  <c r="G57" i="11"/>
  <c r="H57" i="11"/>
  <c r="I57" i="11"/>
  <c r="J57" i="11"/>
  <c r="M57" i="11"/>
  <c r="N57" i="11"/>
  <c r="F58" i="11"/>
  <c r="G58" i="11"/>
  <c r="H58" i="11"/>
  <c r="I58" i="11"/>
  <c r="J58" i="11"/>
  <c r="M58" i="11"/>
  <c r="N58" i="11"/>
  <c r="F59" i="11"/>
  <c r="G59" i="11"/>
  <c r="H59" i="11"/>
  <c r="I59" i="11"/>
  <c r="J59" i="11"/>
  <c r="M59" i="11"/>
  <c r="N59" i="11"/>
  <c r="F60" i="11"/>
  <c r="G60" i="11"/>
  <c r="H60" i="11"/>
  <c r="I60" i="11"/>
  <c r="J60" i="11"/>
  <c r="M60" i="11"/>
  <c r="N60" i="11"/>
  <c r="F61" i="11"/>
  <c r="G61" i="11"/>
  <c r="H61" i="11"/>
  <c r="I61" i="11"/>
  <c r="J61" i="11"/>
  <c r="M61" i="11"/>
  <c r="N61" i="11"/>
  <c r="F62" i="11"/>
  <c r="G62" i="11"/>
  <c r="H62" i="11"/>
  <c r="I62" i="11"/>
  <c r="J62" i="11"/>
  <c r="M62" i="11"/>
  <c r="N62" i="11"/>
  <c r="F63" i="11"/>
  <c r="G63" i="11"/>
  <c r="H63" i="11"/>
  <c r="I63" i="11"/>
  <c r="J63" i="11"/>
  <c r="M63" i="11"/>
  <c r="N63" i="11"/>
  <c r="F64" i="11"/>
  <c r="G64" i="11"/>
  <c r="H64" i="11"/>
  <c r="I64" i="11"/>
  <c r="J64" i="11"/>
  <c r="M64" i="11"/>
  <c r="N64" i="11"/>
  <c r="F65" i="11"/>
  <c r="G65" i="11"/>
  <c r="H65" i="11"/>
  <c r="I65" i="11"/>
  <c r="J65" i="11"/>
  <c r="M65" i="11"/>
  <c r="N65" i="11"/>
  <c r="F66" i="11"/>
  <c r="G66" i="11"/>
  <c r="H66" i="11"/>
  <c r="I66" i="11"/>
  <c r="J66" i="11"/>
  <c r="M66" i="11"/>
  <c r="N66" i="11"/>
  <c r="F67" i="11"/>
  <c r="G67" i="11"/>
  <c r="H67" i="11"/>
  <c r="I67" i="11"/>
  <c r="J67" i="11"/>
  <c r="M67" i="11"/>
  <c r="N67" i="11"/>
  <c r="F68" i="11"/>
  <c r="G68" i="11"/>
  <c r="H68" i="11"/>
  <c r="I68" i="11"/>
  <c r="J68" i="11"/>
  <c r="M68" i="11"/>
  <c r="N68" i="11"/>
  <c r="F69" i="11"/>
  <c r="G69" i="11"/>
  <c r="H69" i="11"/>
  <c r="I69" i="11"/>
  <c r="J69" i="11"/>
  <c r="M69" i="11"/>
  <c r="N69" i="11"/>
  <c r="F70" i="11"/>
  <c r="G70" i="11"/>
  <c r="H70" i="11"/>
  <c r="I70" i="11"/>
  <c r="J70" i="11"/>
  <c r="M70" i="11"/>
  <c r="N70" i="11"/>
  <c r="F71" i="11"/>
  <c r="G71" i="11"/>
  <c r="H71" i="11"/>
  <c r="I71" i="11"/>
  <c r="J71" i="11"/>
  <c r="M71" i="11"/>
  <c r="N71" i="11"/>
  <c r="F72" i="11"/>
  <c r="G72" i="11"/>
  <c r="H72" i="11"/>
  <c r="I72" i="11"/>
  <c r="J72" i="11"/>
  <c r="M72" i="11"/>
  <c r="N72" i="11"/>
  <c r="F73" i="11"/>
  <c r="G73" i="11"/>
  <c r="H73" i="11"/>
  <c r="I73" i="11"/>
  <c r="J73" i="11"/>
  <c r="M73" i="11"/>
  <c r="N73" i="11"/>
  <c r="F74" i="11"/>
  <c r="G74" i="11"/>
  <c r="H74" i="11"/>
  <c r="I74" i="11"/>
  <c r="J74" i="11"/>
  <c r="M74" i="11"/>
  <c r="N74" i="11"/>
  <c r="F75" i="11"/>
  <c r="G75" i="11"/>
  <c r="H75" i="11"/>
  <c r="I75" i="11"/>
  <c r="J75" i="11"/>
  <c r="M75" i="11"/>
  <c r="N75" i="11"/>
  <c r="F76" i="11"/>
  <c r="G76" i="11"/>
  <c r="H76" i="11"/>
  <c r="I76" i="11"/>
  <c r="J76" i="11"/>
  <c r="M76" i="11"/>
  <c r="N76" i="11"/>
  <c r="F77" i="11"/>
  <c r="G77" i="11"/>
  <c r="H77" i="11"/>
  <c r="I77" i="11"/>
  <c r="J77" i="11"/>
  <c r="M77" i="11"/>
  <c r="N77" i="11"/>
  <c r="F78" i="11"/>
  <c r="G78" i="11"/>
  <c r="H78" i="11"/>
  <c r="I78" i="11"/>
  <c r="J78" i="11"/>
  <c r="M78" i="11"/>
  <c r="N78" i="11"/>
  <c r="F79" i="11"/>
  <c r="G79" i="11"/>
  <c r="H79" i="11"/>
  <c r="I79" i="11"/>
  <c r="J79" i="11"/>
  <c r="M79" i="11"/>
  <c r="N79" i="11"/>
  <c r="F80" i="11"/>
  <c r="G80" i="11"/>
  <c r="H80" i="11"/>
  <c r="I80" i="11"/>
  <c r="J80" i="11"/>
  <c r="M80" i="11"/>
  <c r="N80" i="11"/>
  <c r="F81" i="11"/>
  <c r="G81" i="11"/>
  <c r="H81" i="11"/>
  <c r="I81" i="11"/>
  <c r="J81" i="11"/>
  <c r="M81" i="11"/>
  <c r="N81" i="11"/>
  <c r="F82" i="11"/>
  <c r="G82" i="11"/>
  <c r="H82" i="11"/>
  <c r="I82" i="11"/>
  <c r="J82" i="11"/>
  <c r="M82" i="11"/>
  <c r="N82" i="11"/>
  <c r="F83" i="11"/>
  <c r="G83" i="11"/>
  <c r="H83" i="11"/>
  <c r="I83" i="11"/>
  <c r="J83" i="11"/>
  <c r="M83" i="11"/>
  <c r="N83" i="11"/>
  <c r="F84" i="11"/>
  <c r="G84" i="11"/>
  <c r="H84" i="11"/>
  <c r="I84" i="11"/>
  <c r="J84" i="11"/>
  <c r="M84" i="11"/>
  <c r="N84" i="11"/>
  <c r="F85" i="11"/>
  <c r="G85" i="11"/>
  <c r="H85" i="11"/>
  <c r="I85" i="11"/>
  <c r="J85" i="11"/>
  <c r="M85" i="11"/>
  <c r="N85" i="11"/>
  <c r="F86" i="11"/>
  <c r="G86" i="11"/>
  <c r="H86" i="11"/>
  <c r="I86" i="11"/>
  <c r="J86" i="11"/>
  <c r="M86" i="11"/>
  <c r="N86" i="11"/>
  <c r="F87" i="11"/>
  <c r="G87" i="11"/>
  <c r="H87" i="11"/>
  <c r="I87" i="11"/>
  <c r="J87" i="11"/>
  <c r="M87" i="11"/>
  <c r="N87" i="11"/>
  <c r="F88" i="11"/>
  <c r="G88" i="11"/>
  <c r="H88" i="11"/>
  <c r="I88" i="11"/>
  <c r="J88" i="11"/>
  <c r="M88" i="11"/>
  <c r="N88" i="11"/>
  <c r="F89" i="11"/>
  <c r="G89" i="11"/>
  <c r="H89" i="11"/>
  <c r="I89" i="11"/>
  <c r="J89" i="11"/>
  <c r="M89" i="11"/>
  <c r="N89" i="11"/>
  <c r="F90" i="11"/>
  <c r="G90" i="11"/>
  <c r="H90" i="11"/>
  <c r="I90" i="11"/>
  <c r="J90" i="11"/>
  <c r="M90" i="11"/>
  <c r="N90" i="11"/>
  <c r="F91" i="11"/>
  <c r="G91" i="11"/>
  <c r="H91" i="11"/>
  <c r="I91" i="11"/>
  <c r="J91" i="11"/>
  <c r="M91" i="11"/>
  <c r="N91" i="11"/>
  <c r="F92" i="11"/>
  <c r="G92" i="11"/>
  <c r="H92" i="11"/>
  <c r="I92" i="11"/>
  <c r="J92" i="11"/>
  <c r="M92" i="11"/>
  <c r="N92" i="11"/>
  <c r="F93" i="11"/>
  <c r="G93" i="11"/>
  <c r="H93" i="11"/>
  <c r="I93" i="11"/>
  <c r="J93" i="11"/>
  <c r="M93" i="11"/>
  <c r="N93" i="11"/>
  <c r="F94" i="11"/>
  <c r="G94" i="11"/>
  <c r="H94" i="11"/>
  <c r="I94" i="11"/>
  <c r="J94" i="11"/>
  <c r="M94" i="11"/>
  <c r="N94" i="11"/>
  <c r="F95" i="11"/>
  <c r="G95" i="11"/>
  <c r="H95" i="11"/>
  <c r="I95" i="11"/>
  <c r="J95" i="11"/>
  <c r="M95" i="11"/>
  <c r="N95" i="11"/>
  <c r="F96" i="11"/>
  <c r="G96" i="11"/>
  <c r="H96" i="11"/>
  <c r="I96" i="11"/>
  <c r="J96" i="11"/>
  <c r="M96" i="11"/>
  <c r="N96" i="11"/>
  <c r="F97" i="11"/>
  <c r="G97" i="11"/>
  <c r="H97" i="11"/>
  <c r="I97" i="11"/>
  <c r="J97" i="11"/>
  <c r="M97" i="11"/>
  <c r="N97" i="11"/>
  <c r="F98" i="11"/>
  <c r="G98" i="11"/>
  <c r="H98" i="11"/>
  <c r="I98" i="11"/>
  <c r="J98" i="11"/>
  <c r="M98" i="11"/>
  <c r="N98" i="11"/>
  <c r="F99" i="11"/>
  <c r="G99" i="11"/>
  <c r="H99" i="11"/>
  <c r="I99" i="11"/>
  <c r="J99" i="11"/>
  <c r="M99" i="11"/>
  <c r="N99" i="11"/>
  <c r="F100" i="11"/>
  <c r="G100" i="11"/>
  <c r="H100" i="11"/>
  <c r="I100" i="11"/>
  <c r="J100" i="11"/>
  <c r="M100" i="11"/>
  <c r="N100" i="11"/>
  <c r="F101" i="11"/>
  <c r="G101" i="11"/>
  <c r="H101" i="11"/>
  <c r="I101" i="11"/>
  <c r="J101" i="11"/>
  <c r="M101" i="11"/>
  <c r="N101" i="11"/>
  <c r="F102" i="11"/>
  <c r="G102" i="11"/>
  <c r="H102" i="11"/>
  <c r="I102" i="11"/>
  <c r="J102" i="11"/>
  <c r="M102" i="11"/>
  <c r="N102" i="11"/>
  <c r="F103" i="11"/>
  <c r="G103" i="11"/>
  <c r="H103" i="11"/>
  <c r="I103" i="11"/>
  <c r="J103" i="11"/>
  <c r="M103" i="11"/>
  <c r="N103" i="11"/>
  <c r="F104" i="11"/>
  <c r="G104" i="11"/>
  <c r="H104" i="11"/>
  <c r="I104" i="11"/>
  <c r="J104" i="11"/>
  <c r="M104" i="11"/>
  <c r="N104" i="11"/>
  <c r="F105" i="11"/>
  <c r="G105" i="11"/>
  <c r="H105" i="11"/>
  <c r="I105" i="11"/>
  <c r="J105" i="11"/>
  <c r="M105" i="11"/>
  <c r="N105" i="11"/>
  <c r="F106" i="11"/>
  <c r="G106" i="11"/>
  <c r="H106" i="11"/>
  <c r="I106" i="11"/>
  <c r="J106" i="11"/>
  <c r="M106" i="11"/>
  <c r="N106" i="11"/>
  <c r="F107" i="11"/>
  <c r="G107" i="11"/>
  <c r="H107" i="11"/>
  <c r="I107" i="11"/>
  <c r="J107" i="11"/>
  <c r="M107" i="11"/>
  <c r="N107" i="11"/>
  <c r="F108" i="11"/>
  <c r="G108" i="11"/>
  <c r="H108" i="11"/>
  <c r="I108" i="11"/>
  <c r="J108" i="11"/>
  <c r="M108" i="11"/>
  <c r="N108" i="11"/>
  <c r="F109" i="11"/>
  <c r="G109" i="11"/>
  <c r="H109" i="11"/>
  <c r="I109" i="11"/>
  <c r="J109" i="11"/>
  <c r="M109" i="11"/>
  <c r="N109" i="11"/>
  <c r="F110" i="11"/>
  <c r="G110" i="11"/>
  <c r="H110" i="11"/>
  <c r="I110" i="11"/>
  <c r="J110" i="11"/>
  <c r="M110" i="11"/>
  <c r="N110" i="11"/>
  <c r="F111" i="11"/>
  <c r="G111" i="11"/>
  <c r="H111" i="11"/>
  <c r="I111" i="11"/>
  <c r="J111" i="11"/>
  <c r="M111" i="11"/>
  <c r="N111" i="11"/>
  <c r="F112" i="11"/>
  <c r="G112" i="11"/>
  <c r="H112" i="11"/>
  <c r="I112" i="11"/>
  <c r="J112" i="11"/>
  <c r="M112" i="11"/>
  <c r="N112" i="11"/>
  <c r="F113" i="11"/>
  <c r="G113" i="11"/>
  <c r="H113" i="11"/>
  <c r="I113" i="11"/>
  <c r="J113" i="11"/>
  <c r="M113" i="11"/>
  <c r="N113" i="11"/>
  <c r="F114" i="11"/>
  <c r="G114" i="11"/>
  <c r="H114" i="11"/>
  <c r="I114" i="11"/>
  <c r="J114" i="11"/>
  <c r="M114" i="11"/>
  <c r="N114" i="11"/>
  <c r="F115" i="11"/>
  <c r="G115" i="11"/>
  <c r="H115" i="11"/>
  <c r="I115" i="11"/>
  <c r="J115" i="11"/>
  <c r="M115" i="11"/>
  <c r="N115" i="11"/>
  <c r="F116" i="11"/>
  <c r="G116" i="11"/>
  <c r="H116" i="11"/>
  <c r="I116" i="11"/>
  <c r="J116" i="11"/>
  <c r="M116" i="11"/>
  <c r="N116" i="11"/>
  <c r="F117" i="11"/>
  <c r="G117" i="11"/>
  <c r="H117" i="11"/>
  <c r="I117" i="11"/>
  <c r="J117" i="11"/>
  <c r="M117" i="11"/>
  <c r="N117" i="11"/>
  <c r="F118" i="11"/>
  <c r="G118" i="11"/>
  <c r="H118" i="11"/>
  <c r="I118" i="11"/>
  <c r="J118" i="11"/>
  <c r="M118" i="11"/>
  <c r="N118" i="11"/>
  <c r="F119" i="11"/>
  <c r="G119" i="11"/>
  <c r="H119" i="11"/>
  <c r="I119" i="11"/>
  <c r="J119" i="11"/>
  <c r="M119" i="11"/>
  <c r="N119" i="11"/>
  <c r="F120" i="11"/>
  <c r="G120" i="11"/>
  <c r="H120" i="11"/>
  <c r="I120" i="11"/>
  <c r="J120" i="11"/>
  <c r="M120" i="11"/>
  <c r="N120" i="11"/>
  <c r="F121" i="11"/>
  <c r="G121" i="11"/>
  <c r="H121" i="11"/>
  <c r="I121" i="11"/>
  <c r="J121" i="11"/>
  <c r="M121" i="11"/>
  <c r="N121" i="11"/>
  <c r="F122" i="11"/>
  <c r="G122" i="11"/>
  <c r="H122" i="11"/>
  <c r="I122" i="11"/>
  <c r="J122" i="11"/>
  <c r="M122" i="11"/>
  <c r="N122" i="11"/>
  <c r="F123" i="11"/>
  <c r="G123" i="11"/>
  <c r="H123" i="11"/>
  <c r="I123" i="11"/>
  <c r="J123" i="11"/>
  <c r="M123" i="11"/>
  <c r="N123" i="11"/>
  <c r="F124" i="11"/>
  <c r="G124" i="11"/>
  <c r="H124" i="11"/>
  <c r="I124" i="11"/>
  <c r="J124" i="11"/>
  <c r="M124" i="11"/>
  <c r="N124" i="11"/>
  <c r="F125" i="11"/>
  <c r="G125" i="11"/>
  <c r="H125" i="11"/>
  <c r="I125" i="11"/>
  <c r="J125" i="11"/>
  <c r="M125" i="11"/>
  <c r="N125" i="11"/>
  <c r="F126" i="11"/>
  <c r="G126" i="11"/>
  <c r="H126" i="11"/>
  <c r="I126" i="11"/>
  <c r="J126" i="11"/>
  <c r="M126" i="11"/>
  <c r="N126" i="11"/>
  <c r="F127" i="11"/>
  <c r="G127" i="11"/>
  <c r="H127" i="11"/>
  <c r="I127" i="11"/>
  <c r="J127" i="11"/>
  <c r="M127" i="11"/>
  <c r="N127" i="11"/>
  <c r="F128" i="11"/>
  <c r="G128" i="11"/>
  <c r="H128" i="11"/>
  <c r="I128" i="11"/>
  <c r="J128" i="11"/>
  <c r="M128" i="11"/>
  <c r="N128" i="11"/>
  <c r="F129" i="11"/>
  <c r="G129" i="11"/>
  <c r="H129" i="11"/>
  <c r="I129" i="11"/>
  <c r="J129" i="11"/>
  <c r="M129" i="11"/>
  <c r="N129" i="11"/>
  <c r="F130" i="11"/>
  <c r="G130" i="11"/>
  <c r="H130" i="11"/>
  <c r="I130" i="11"/>
  <c r="J130" i="11"/>
  <c r="M130" i="11"/>
  <c r="N130" i="11"/>
  <c r="F131" i="11"/>
  <c r="G131" i="11"/>
  <c r="H131" i="11"/>
  <c r="I131" i="11"/>
  <c r="J131" i="11"/>
  <c r="M131" i="11"/>
  <c r="N131" i="11"/>
  <c r="F132" i="11"/>
  <c r="G132" i="11"/>
  <c r="H132" i="11"/>
  <c r="I132" i="11"/>
  <c r="J132" i="11"/>
  <c r="M132" i="11"/>
  <c r="N132" i="11"/>
  <c r="F133" i="11"/>
  <c r="G133" i="11"/>
  <c r="H133" i="11"/>
  <c r="I133" i="11"/>
  <c r="J133" i="11"/>
  <c r="M133" i="11"/>
  <c r="N133" i="11"/>
  <c r="F134" i="11"/>
  <c r="G134" i="11"/>
  <c r="H134" i="11"/>
  <c r="I134" i="11"/>
  <c r="J134" i="11"/>
  <c r="M134" i="11"/>
  <c r="N134" i="11"/>
  <c r="F135" i="11"/>
  <c r="G135" i="11"/>
  <c r="H135" i="11"/>
  <c r="I135" i="11"/>
  <c r="J135" i="11"/>
  <c r="M135" i="11"/>
  <c r="N135" i="11"/>
  <c r="F136" i="11"/>
  <c r="G136" i="11"/>
  <c r="H136" i="11"/>
  <c r="I136" i="11"/>
  <c r="J136" i="11"/>
  <c r="M136" i="11"/>
  <c r="N136" i="11"/>
  <c r="F137" i="11"/>
  <c r="G137" i="11"/>
  <c r="H137" i="11"/>
  <c r="I137" i="11"/>
  <c r="J137" i="11"/>
  <c r="M137" i="11"/>
  <c r="N137" i="11"/>
  <c r="F138" i="11"/>
  <c r="G138" i="11"/>
  <c r="H138" i="11"/>
  <c r="I138" i="11"/>
  <c r="J138" i="11"/>
  <c r="M138" i="11"/>
  <c r="N138" i="11"/>
  <c r="F139" i="11"/>
  <c r="G139" i="11"/>
  <c r="H139" i="11"/>
  <c r="I139" i="11"/>
  <c r="J139" i="11"/>
  <c r="M139" i="11"/>
  <c r="N139" i="11"/>
  <c r="F140" i="11"/>
  <c r="G140" i="11"/>
  <c r="H140" i="11"/>
  <c r="I140" i="11"/>
  <c r="J140" i="11"/>
  <c r="M140" i="11"/>
  <c r="N140" i="11"/>
  <c r="G28" i="11"/>
  <c r="H28" i="11"/>
  <c r="I28" i="11"/>
  <c r="J28" i="11"/>
  <c r="M28" i="11"/>
  <c r="N28" i="11"/>
  <c r="F28" i="11"/>
  <c r="B5" i="7"/>
  <c r="B4" i="7"/>
  <c r="B3" i="7"/>
  <c r="B2" i="7"/>
  <c r="M5" i="1"/>
  <c r="L5" i="1"/>
  <c r="I5" i="1"/>
  <c r="H5" i="1"/>
  <c r="G5" i="1"/>
  <c r="F5" i="1"/>
  <c r="E5" i="1"/>
  <c r="D5" i="1"/>
  <c r="C5" i="1"/>
  <c r="M4" i="1"/>
  <c r="L4" i="1"/>
  <c r="I4" i="1"/>
  <c r="H4" i="1"/>
  <c r="G4" i="1"/>
  <c r="F4" i="1"/>
  <c r="E4" i="1"/>
  <c r="D4" i="1"/>
  <c r="C4" i="1"/>
  <c r="M3" i="1"/>
  <c r="L3" i="1"/>
  <c r="I3" i="1"/>
  <c r="H3" i="1"/>
  <c r="G3" i="1"/>
  <c r="F3" i="1"/>
  <c r="E3" i="1"/>
  <c r="D3" i="1"/>
  <c r="C3" i="1"/>
  <c r="M2" i="1"/>
  <c r="L2" i="1"/>
  <c r="I2" i="1"/>
  <c r="H2" i="1"/>
  <c r="G2" i="1"/>
  <c r="F2" i="1"/>
  <c r="E2" i="1"/>
  <c r="D2" i="1"/>
  <c r="C2" i="1"/>
  <c r="J12" i="1"/>
  <c r="K50" i="11" s="1"/>
  <c r="K12" i="1"/>
  <c r="L50" i="11" s="1"/>
  <c r="J13" i="1"/>
  <c r="K28" i="11" s="1"/>
  <c r="K13" i="1"/>
  <c r="L28" i="11" s="1"/>
  <c r="J14" i="1"/>
  <c r="K51" i="11" s="1"/>
  <c r="K14" i="1"/>
  <c r="L51" i="11" s="1"/>
  <c r="J15" i="1"/>
  <c r="K52" i="11" s="1"/>
  <c r="K15" i="1"/>
  <c r="L52" i="11" s="1"/>
  <c r="J16" i="1"/>
  <c r="K29" i="11" s="1"/>
  <c r="K16" i="1"/>
  <c r="L29" i="11" s="1"/>
  <c r="J17" i="1"/>
  <c r="K53" i="11" s="1"/>
  <c r="K17" i="1"/>
  <c r="L53" i="11" s="1"/>
  <c r="J18" i="1"/>
  <c r="K54" i="11" s="1"/>
  <c r="K18" i="1"/>
  <c r="L54" i="11" s="1"/>
  <c r="J19" i="1"/>
  <c r="K73" i="11" s="1"/>
  <c r="K19" i="1"/>
  <c r="L73" i="11" s="1"/>
  <c r="J20" i="1"/>
  <c r="K74" i="11" s="1"/>
  <c r="K20" i="1"/>
  <c r="L74" i="11" s="1"/>
  <c r="J21" i="1"/>
  <c r="K75" i="11" s="1"/>
  <c r="K21" i="1"/>
  <c r="L75" i="11" s="1"/>
  <c r="J22" i="1"/>
  <c r="K76" i="11" s="1"/>
  <c r="K22" i="1"/>
  <c r="L76" i="11" s="1"/>
  <c r="J23" i="1"/>
  <c r="K30" i="11" s="1"/>
  <c r="K23" i="1"/>
  <c r="L30" i="11" s="1"/>
  <c r="J24" i="1"/>
  <c r="K77" i="11" s="1"/>
  <c r="K24" i="1"/>
  <c r="L77" i="11" s="1"/>
  <c r="J25" i="1"/>
  <c r="K78" i="11" s="1"/>
  <c r="K25" i="1"/>
  <c r="L78" i="11" s="1"/>
  <c r="J26" i="1"/>
  <c r="K79" i="11" s="1"/>
  <c r="K26" i="1"/>
  <c r="L79" i="11" s="1"/>
  <c r="J27" i="1"/>
  <c r="K80" i="11" s="1"/>
  <c r="K27" i="1"/>
  <c r="L80" i="11" s="1"/>
  <c r="J28" i="1"/>
  <c r="K55" i="11" s="1"/>
  <c r="K28" i="1"/>
  <c r="L55" i="11" s="1"/>
  <c r="J29" i="1"/>
  <c r="K81" i="11" s="1"/>
  <c r="K29" i="1"/>
  <c r="L81" i="11" s="1"/>
  <c r="J30" i="1"/>
  <c r="K82" i="11" s="1"/>
  <c r="K30" i="1"/>
  <c r="L82" i="11" s="1"/>
  <c r="J31" i="1"/>
  <c r="K83" i="11" s="1"/>
  <c r="K31" i="1"/>
  <c r="L83" i="11" s="1"/>
  <c r="J32" i="1"/>
  <c r="K84" i="11" s="1"/>
  <c r="K32" i="1"/>
  <c r="L84" i="11" s="1"/>
  <c r="J33" i="1"/>
  <c r="K56" i="11" s="1"/>
  <c r="K33" i="1"/>
  <c r="L56" i="11" s="1"/>
  <c r="J34" i="1"/>
  <c r="K31" i="11" s="1"/>
  <c r="K34" i="1"/>
  <c r="L31" i="11" s="1"/>
  <c r="J35" i="1"/>
  <c r="K57" i="11" s="1"/>
  <c r="K35" i="1"/>
  <c r="L57" i="11" s="1"/>
  <c r="J36" i="1"/>
  <c r="K58" i="11" s="1"/>
  <c r="K36" i="1"/>
  <c r="L58" i="11" s="1"/>
  <c r="J37" i="1"/>
  <c r="K85" i="11" s="1"/>
  <c r="K37" i="1"/>
  <c r="L85" i="11" s="1"/>
  <c r="J38" i="1"/>
  <c r="K86" i="11" s="1"/>
  <c r="K38" i="1"/>
  <c r="L86" i="11" s="1"/>
  <c r="J39" i="1"/>
  <c r="K87" i="11" s="1"/>
  <c r="K39" i="1"/>
  <c r="L87" i="11" s="1"/>
  <c r="J40" i="1"/>
  <c r="K88" i="11" s="1"/>
  <c r="K40" i="1"/>
  <c r="L88" i="11" s="1"/>
  <c r="J41" i="1"/>
  <c r="K32" i="11" s="1"/>
  <c r="K41" i="1"/>
  <c r="L32" i="11" s="1"/>
  <c r="J42" i="1"/>
  <c r="K89" i="11" s="1"/>
  <c r="K42" i="1"/>
  <c r="L89" i="11" s="1"/>
  <c r="J43" i="1"/>
  <c r="K90" i="11" s="1"/>
  <c r="K43" i="1"/>
  <c r="L90" i="11" s="1"/>
  <c r="J44" i="1"/>
  <c r="K91" i="11" s="1"/>
  <c r="K44" i="1"/>
  <c r="L91" i="11" s="1"/>
  <c r="J45" i="1"/>
  <c r="K92" i="11" s="1"/>
  <c r="K45" i="1"/>
  <c r="L92" i="11" s="1"/>
  <c r="J46" i="1"/>
  <c r="K59" i="11" s="1"/>
  <c r="K46" i="1"/>
  <c r="L59" i="11" s="1"/>
  <c r="J47" i="1"/>
  <c r="K93" i="11" s="1"/>
  <c r="K47" i="1"/>
  <c r="L93" i="11" s="1"/>
  <c r="J48" i="1"/>
  <c r="K94" i="11" s="1"/>
  <c r="K48" i="1"/>
  <c r="L94" i="11" s="1"/>
  <c r="J49" i="1"/>
  <c r="K95" i="11" s="1"/>
  <c r="K49" i="1"/>
  <c r="L95" i="11" s="1"/>
  <c r="J50" i="1"/>
  <c r="K96" i="11" s="1"/>
  <c r="K50" i="1"/>
  <c r="L96" i="11" s="1"/>
  <c r="J51" i="1"/>
  <c r="K60" i="11" s="1"/>
  <c r="K51" i="1"/>
  <c r="L60" i="11" s="1"/>
  <c r="J52" i="1"/>
  <c r="K33" i="11" s="1"/>
  <c r="K52" i="1"/>
  <c r="L33" i="11" s="1"/>
  <c r="J53" i="1"/>
  <c r="K41" i="11" s="1"/>
  <c r="K53" i="1"/>
  <c r="L41" i="11" s="1"/>
  <c r="J54" i="1"/>
  <c r="K42" i="11" s="1"/>
  <c r="K54" i="1"/>
  <c r="L42" i="11" s="1"/>
  <c r="J55" i="1"/>
  <c r="K43" i="11" s="1"/>
  <c r="K55" i="1"/>
  <c r="L43" i="11" s="1"/>
  <c r="J56" i="1"/>
  <c r="K97" i="11" s="1"/>
  <c r="K56" i="1"/>
  <c r="L97" i="11" s="1"/>
  <c r="J57" i="1"/>
  <c r="K98" i="11" s="1"/>
  <c r="K57" i="1"/>
  <c r="L98" i="11" s="1"/>
  <c r="J58" i="1"/>
  <c r="K99" i="11" s="1"/>
  <c r="K58" i="1"/>
  <c r="L99" i="11" s="1"/>
  <c r="J59" i="1"/>
  <c r="K100" i="11" s="1"/>
  <c r="K59" i="1"/>
  <c r="L100" i="11" s="1"/>
  <c r="J60" i="1"/>
  <c r="K44" i="11" s="1"/>
  <c r="K60" i="1"/>
  <c r="L44" i="11" s="1"/>
  <c r="J61" i="1"/>
  <c r="K133" i="11" s="1"/>
  <c r="K61" i="1"/>
  <c r="L133" i="11" s="1"/>
  <c r="J62" i="1"/>
  <c r="K34" i="11" s="1"/>
  <c r="K62" i="1"/>
  <c r="L34" i="11" s="1"/>
  <c r="J63" i="1"/>
  <c r="K134" i="11" s="1"/>
  <c r="K63" i="1"/>
  <c r="L134" i="11" s="1"/>
  <c r="J64" i="1"/>
  <c r="K135" i="11" s="1"/>
  <c r="K64" i="1"/>
  <c r="L135" i="11" s="1"/>
  <c r="J65" i="1"/>
  <c r="K136" i="11" s="1"/>
  <c r="K65" i="1"/>
  <c r="L136" i="11" s="1"/>
  <c r="J66" i="1"/>
  <c r="K101" i="11" s="1"/>
  <c r="K66" i="1"/>
  <c r="L101" i="11" s="1"/>
  <c r="J67" i="1"/>
  <c r="K138" i="11" s="1"/>
  <c r="K67" i="1"/>
  <c r="L138" i="11" s="1"/>
  <c r="J68" i="1"/>
  <c r="K137" i="11" s="1"/>
  <c r="K68" i="1"/>
  <c r="L137" i="11" s="1"/>
  <c r="J69" i="1"/>
  <c r="K102" i="11" s="1"/>
  <c r="K69" i="1"/>
  <c r="L102" i="11" s="1"/>
  <c r="J70" i="1"/>
  <c r="K103" i="11" s="1"/>
  <c r="K70" i="1"/>
  <c r="L103" i="11" s="1"/>
  <c r="J71" i="1"/>
  <c r="K139" i="11" s="1"/>
  <c r="K71" i="1"/>
  <c r="L139" i="11" s="1"/>
  <c r="J72" i="1"/>
  <c r="K104" i="11" s="1"/>
  <c r="K72" i="1"/>
  <c r="L104" i="11" s="1"/>
  <c r="J73" i="1"/>
  <c r="K73" i="1"/>
  <c r="J74" i="1"/>
  <c r="K74" i="1"/>
  <c r="L45" i="11" s="1"/>
  <c r="J75" i="1"/>
  <c r="K46" i="11" s="1"/>
  <c r="K75" i="1"/>
  <c r="J76" i="1"/>
  <c r="K76" i="1"/>
  <c r="J77" i="1"/>
  <c r="K77" i="1"/>
  <c r="L106" i="11" s="1"/>
  <c r="J78" i="1"/>
  <c r="K78" i="1"/>
  <c r="L107" i="11" s="1"/>
  <c r="J79" i="1"/>
  <c r="K108" i="11" s="1"/>
  <c r="K79" i="1"/>
  <c r="J80" i="1"/>
  <c r="K80" i="1"/>
  <c r="J81" i="1"/>
  <c r="K81" i="1"/>
  <c r="L48" i="11" s="1"/>
  <c r="J82" i="1"/>
  <c r="K82" i="1"/>
  <c r="L35" i="11" s="1"/>
  <c r="J83" i="1"/>
  <c r="K61" i="11" s="1"/>
  <c r="K83" i="1"/>
  <c r="J84" i="1"/>
  <c r="K84" i="1"/>
  <c r="J85" i="1"/>
  <c r="K85" i="1"/>
  <c r="L109" i="11" s="1"/>
  <c r="J86" i="1"/>
  <c r="K86" i="1"/>
  <c r="L110" i="11" s="1"/>
  <c r="J87" i="1"/>
  <c r="K111" i="11" s="1"/>
  <c r="K87" i="1"/>
  <c r="J88" i="1"/>
  <c r="K88" i="1"/>
  <c r="J89" i="1"/>
  <c r="K89" i="1"/>
  <c r="L36" i="11" s="1"/>
  <c r="J90" i="1"/>
  <c r="K90" i="1"/>
  <c r="L113" i="11" s="1"/>
  <c r="J91" i="1"/>
  <c r="K114" i="11" s="1"/>
  <c r="K91" i="1"/>
  <c r="J92" i="1"/>
  <c r="K92" i="1"/>
  <c r="J93" i="1"/>
  <c r="K93" i="1"/>
  <c r="L116" i="11" s="1"/>
  <c r="J94" i="1"/>
  <c r="K94" i="1"/>
  <c r="L63" i="11" s="1"/>
  <c r="J95" i="1"/>
  <c r="K117" i="11" s="1"/>
  <c r="K95" i="1"/>
  <c r="J96" i="1"/>
  <c r="K96" i="1"/>
  <c r="J97" i="1"/>
  <c r="K97" i="1"/>
  <c r="L119" i="11" s="1"/>
  <c r="J98" i="1"/>
  <c r="K98" i="1"/>
  <c r="L120" i="11" s="1"/>
  <c r="J99" i="1"/>
  <c r="K64" i="11" s="1"/>
  <c r="K99" i="1"/>
  <c r="J100" i="1"/>
  <c r="K100" i="1"/>
  <c r="J101" i="1"/>
  <c r="K101" i="1"/>
  <c r="L65" i="11" s="1"/>
  <c r="J102" i="1"/>
  <c r="K102" i="1"/>
  <c r="L66" i="11" s="1"/>
  <c r="J103" i="1"/>
  <c r="K121" i="11" s="1"/>
  <c r="K103" i="1"/>
  <c r="J104" i="1"/>
  <c r="K104" i="1"/>
  <c r="J105" i="1"/>
  <c r="K105" i="1"/>
  <c r="L123" i="11" s="1"/>
  <c r="J106" i="1"/>
  <c r="K106" i="1"/>
  <c r="L124" i="11" s="1"/>
  <c r="J107" i="1"/>
  <c r="K38" i="11" s="1"/>
  <c r="K107" i="1"/>
  <c r="J108" i="1"/>
  <c r="K108" i="1"/>
  <c r="J109" i="1"/>
  <c r="K109" i="1"/>
  <c r="L126" i="11" s="1"/>
  <c r="J110" i="1"/>
  <c r="K110" i="1"/>
  <c r="L127" i="11" s="1"/>
  <c r="J111" i="1"/>
  <c r="K128" i="11" s="1"/>
  <c r="K111" i="1"/>
  <c r="J112" i="1"/>
  <c r="K112" i="1"/>
  <c r="J113" i="1"/>
  <c r="K113" i="1"/>
  <c r="L129" i="11" s="1"/>
  <c r="J114" i="1"/>
  <c r="K114" i="1"/>
  <c r="L130" i="11" s="1"/>
  <c r="J115" i="1"/>
  <c r="K131" i="11" s="1"/>
  <c r="K115" i="1"/>
  <c r="J116" i="1"/>
  <c r="K116" i="1"/>
  <c r="J117" i="1"/>
  <c r="K117" i="1"/>
  <c r="L68" i="11" s="1"/>
  <c r="J118" i="1"/>
  <c r="K118" i="1"/>
  <c r="L39" i="11" s="1"/>
  <c r="J119" i="1"/>
  <c r="K69" i="11" s="1"/>
  <c r="K119" i="1"/>
  <c r="J120" i="1"/>
  <c r="K120" i="1"/>
  <c r="J121" i="1"/>
  <c r="K121" i="1"/>
  <c r="L40" i="11" s="1"/>
  <c r="J122" i="1"/>
  <c r="K122" i="1"/>
  <c r="L71" i="11" s="1"/>
  <c r="J123" i="1"/>
  <c r="K72" i="11" s="1"/>
  <c r="K123" i="1"/>
  <c r="L140" i="11" s="1"/>
  <c r="K140" i="11"/>
  <c r="K11" i="1"/>
  <c r="J11" i="1"/>
  <c r="C5" i="8"/>
  <c r="B5" i="8"/>
  <c r="C4" i="8"/>
  <c r="B4" i="8"/>
  <c r="C3" i="8"/>
  <c r="B3" i="8"/>
  <c r="C2" i="8"/>
  <c r="B2" i="8"/>
  <c r="R6" i="11" l="1"/>
  <c r="K40" i="11"/>
  <c r="K129" i="11"/>
  <c r="K123" i="11"/>
  <c r="K65" i="11"/>
  <c r="K119" i="11"/>
  <c r="K116" i="11"/>
  <c r="K36" i="11"/>
  <c r="K109" i="11"/>
  <c r="K48" i="11"/>
  <c r="K106" i="11"/>
  <c r="K68" i="11"/>
  <c r="K126" i="11"/>
  <c r="W9" i="18"/>
  <c r="U7" i="18"/>
  <c r="T9" i="18"/>
  <c r="W7" i="18"/>
  <c r="U8" i="18"/>
  <c r="W8" i="18"/>
  <c r="U9" i="18"/>
  <c r="W6" i="18"/>
  <c r="T6" i="18"/>
  <c r="T7" i="18"/>
  <c r="U6" i="18"/>
  <c r="T8" i="18"/>
  <c r="K70" i="11"/>
  <c r="L72" i="11"/>
  <c r="L69" i="11"/>
  <c r="L131" i="11"/>
  <c r="L128" i="11"/>
  <c r="L38" i="11"/>
  <c r="L121" i="11"/>
  <c r="L64" i="11"/>
  <c r="L117" i="11"/>
  <c r="L114" i="11"/>
  <c r="L111" i="11"/>
  <c r="L61" i="11"/>
  <c r="L108" i="11"/>
  <c r="L46" i="11"/>
  <c r="Q8" i="11"/>
  <c r="Q7" i="11"/>
  <c r="Q6" i="11"/>
  <c r="W10" i="21" s="1"/>
  <c r="Q5" i="11"/>
  <c r="W21" i="21" s="1"/>
  <c r="P8" i="11"/>
  <c r="D59" i="21" s="1"/>
  <c r="P7" i="11"/>
  <c r="D45" i="21" s="1"/>
  <c r="P6" i="11"/>
  <c r="P5" i="11"/>
  <c r="D32" i="21" s="1"/>
  <c r="K39" i="11"/>
  <c r="K130" i="11"/>
  <c r="K127" i="11"/>
  <c r="K124" i="11"/>
  <c r="K66" i="11"/>
  <c r="K120" i="11"/>
  <c r="K63" i="11"/>
  <c r="K113" i="11"/>
  <c r="K110" i="11"/>
  <c r="K35" i="11"/>
  <c r="K107" i="11"/>
  <c r="K45" i="11"/>
  <c r="O5" i="11"/>
  <c r="O8" i="11"/>
  <c r="D57" i="21" s="1"/>
  <c r="O6" i="11"/>
  <c r="W8" i="21" s="1"/>
  <c r="O7" i="11"/>
  <c r="D43" i="21" s="1"/>
  <c r="K71" i="11"/>
  <c r="K49" i="11"/>
  <c r="J7" i="1"/>
  <c r="J6" i="1"/>
  <c r="W5" i="11"/>
  <c r="W8" i="11"/>
  <c r="D60" i="21" s="1"/>
  <c r="W6" i="11"/>
  <c r="W11" i="21" s="1"/>
  <c r="W7" i="11"/>
  <c r="D46" i="21" s="1"/>
  <c r="L70" i="11"/>
  <c r="L132" i="11"/>
  <c r="L67" i="11"/>
  <c r="L125" i="11"/>
  <c r="L122" i="11"/>
  <c r="L37" i="11"/>
  <c r="L118" i="11"/>
  <c r="L115" i="11"/>
  <c r="L112" i="11"/>
  <c r="L62" i="11"/>
  <c r="L47" i="11"/>
  <c r="L105" i="11"/>
  <c r="S8" i="11"/>
  <c r="S5" i="11"/>
  <c r="S7" i="11"/>
  <c r="S6" i="11"/>
  <c r="L49" i="11"/>
  <c r="K7" i="1"/>
  <c r="K6" i="1"/>
  <c r="V5" i="11"/>
  <c r="D31" i="21" s="1"/>
  <c r="V8" i="11"/>
  <c r="D58" i="21" s="1"/>
  <c r="V7" i="11"/>
  <c r="D44" i="21" s="1"/>
  <c r="V6" i="11"/>
  <c r="K132" i="11"/>
  <c r="K67" i="11"/>
  <c r="K125" i="11"/>
  <c r="K122" i="11"/>
  <c r="K37" i="11"/>
  <c r="K118" i="11"/>
  <c r="K115" i="11"/>
  <c r="K112" i="11"/>
  <c r="K62" i="11"/>
  <c r="K47" i="11"/>
  <c r="K105" i="11"/>
  <c r="R8" i="11"/>
  <c r="R7" i="11"/>
  <c r="R5" i="11"/>
  <c r="J4" i="1"/>
  <c r="K4" i="1"/>
  <c r="J2" i="1"/>
  <c r="K2" i="1"/>
  <c r="J5" i="1"/>
  <c r="K5" i="1"/>
  <c r="J3" i="1"/>
  <c r="K3" i="1"/>
  <c r="D33" i="21" l="1"/>
  <c r="W22" i="21"/>
  <c r="D30" i="21"/>
  <c r="W19" i="21"/>
  <c r="W20" i="21" s="1"/>
  <c r="W9" i="21"/>
  <c r="T7" i="11"/>
  <c r="D49" i="21" s="1"/>
  <c r="U8" i="11"/>
  <c r="D62" i="21" s="1"/>
  <c r="U7" i="11"/>
  <c r="D48" i="21" s="1"/>
  <c r="T5" i="11"/>
  <c r="U6" i="11"/>
  <c r="W13" i="21" s="1"/>
  <c r="T6" i="11"/>
  <c r="W14" i="21" s="1"/>
  <c r="T8" i="11"/>
  <c r="D63" i="21" s="1"/>
  <c r="U5" i="11"/>
  <c r="D65" i="21" l="1"/>
  <c r="W16" i="21"/>
  <c r="D51" i="21"/>
  <c r="D36" i="21"/>
  <c r="W25" i="21"/>
  <c r="D35" i="21"/>
  <c r="W24" i="21"/>
  <c r="W27" i="21" l="1"/>
  <c r="D38" i="21"/>
  <c r="W18" i="11"/>
  <c r="F60" i="21" s="1"/>
  <c r="W17" i="11"/>
  <c r="F46" i="21" s="1"/>
  <c r="V17" i="11"/>
  <c r="F44" i="21" s="1"/>
  <c r="V18" i="11"/>
  <c r="F58" i="21" s="1"/>
  <c r="V23" i="11"/>
  <c r="G58" i="21" s="1"/>
  <c r="V22" i="11"/>
  <c r="G44" i="21" s="1"/>
  <c r="W22" i="11"/>
  <c r="G46" i="21" s="1"/>
  <c r="W23" i="11"/>
  <c r="G60" i="21" s="1"/>
  <c r="V12" i="11"/>
  <c r="E44" i="21" s="1"/>
  <c r="V13" i="11"/>
  <c r="E58" i="21" s="1"/>
  <c r="W13" i="11"/>
  <c r="E60" i="21" s="1"/>
  <c r="W12" i="11"/>
  <c r="E46" i="21" s="1"/>
  <c r="W10" i="11"/>
  <c r="W21" i="11"/>
  <c r="Z11" i="21" s="1"/>
  <c r="W20" i="11"/>
  <c r="V11" i="11"/>
  <c r="V10" i="11"/>
  <c r="E31" i="21" s="1"/>
  <c r="W11" i="11"/>
  <c r="X11" i="21" s="1"/>
  <c r="V15" i="11"/>
  <c r="F31" i="21" s="1"/>
  <c r="V20" i="11"/>
  <c r="G31" i="21" s="1"/>
  <c r="V21" i="11"/>
  <c r="W16" i="11"/>
  <c r="Y11" i="21" s="1"/>
  <c r="V16" i="11"/>
  <c r="W15" i="11"/>
  <c r="D11" i="21"/>
  <c r="M9" i="21" s="1"/>
  <c r="D9" i="21"/>
  <c r="K9" i="21" l="1"/>
  <c r="E33" i="21"/>
  <c r="X22" i="21"/>
  <c r="F33" i="21"/>
  <c r="Y22" i="21"/>
  <c r="G33" i="21"/>
  <c r="Z22" i="21"/>
  <c r="F11" i="21"/>
  <c r="F9" i="21"/>
  <c r="G9" i="21"/>
  <c r="G11" i="21"/>
  <c r="Y2" i="1"/>
  <c r="Z2" i="1"/>
  <c r="Y3" i="1"/>
  <c r="Z3" i="1"/>
  <c r="Y4" i="1"/>
  <c r="Z4" i="1"/>
  <c r="Y5" i="1"/>
  <c r="Z5" i="1"/>
  <c r="AX10" i="1" l="1"/>
  <c r="AW10" i="1"/>
  <c r="AK10" i="1"/>
  <c r="AJ10" i="1"/>
  <c r="X10" i="1"/>
  <c r="W10" i="1"/>
  <c r="K10" i="1"/>
  <c r="J10" i="1"/>
  <c r="U23" i="11" l="1"/>
  <c r="G62" i="21" s="1"/>
  <c r="T22" i="11"/>
  <c r="G49" i="21" s="1"/>
  <c r="T23" i="11"/>
  <c r="G63" i="21" s="1"/>
  <c r="U18" i="11"/>
  <c r="F62" i="21" s="1"/>
  <c r="T18" i="11"/>
  <c r="F63" i="21" s="1"/>
  <c r="U13" i="11"/>
  <c r="E62" i="21" s="1"/>
  <c r="T13" i="11"/>
  <c r="E63" i="21" s="1"/>
  <c r="D13" i="21"/>
  <c r="M10" i="21" s="1"/>
  <c r="D14" i="21"/>
  <c r="M20" i="21" s="1"/>
  <c r="W3" i="1"/>
  <c r="X2" i="1"/>
  <c r="U12" i="11"/>
  <c r="E48" i="21" s="1"/>
  <c r="W2" i="1"/>
  <c r="T12" i="11"/>
  <c r="E49" i="21" s="1"/>
  <c r="X5" i="1"/>
  <c r="T16" i="11"/>
  <c r="Y14" i="21" s="1"/>
  <c r="T20" i="11"/>
  <c r="T21" i="11"/>
  <c r="Z14" i="21" s="1"/>
  <c r="W5" i="1"/>
  <c r="X4" i="1"/>
  <c r="W4" i="1"/>
  <c r="X3" i="1"/>
  <c r="K10" i="21" l="1"/>
  <c r="K20" i="21"/>
  <c r="M23" i="21"/>
  <c r="K23" i="21" s="1"/>
  <c r="G36" i="21"/>
  <c r="Z25" i="21"/>
  <c r="T15" i="11"/>
  <c r="Y25" i="21" s="1"/>
  <c r="T17" i="11"/>
  <c r="F49" i="21" s="1"/>
  <c r="U17" i="11"/>
  <c r="F48" i="21" s="1"/>
  <c r="U22" i="11"/>
  <c r="G48" i="21" s="1"/>
  <c r="U16" i="11"/>
  <c r="U15" i="11"/>
  <c r="U10" i="11"/>
  <c r="T11" i="11"/>
  <c r="X14" i="21" s="1"/>
  <c r="T10" i="11"/>
  <c r="U11" i="11"/>
  <c r="X13" i="21" s="1"/>
  <c r="U21" i="11"/>
  <c r="Z13" i="21" s="1"/>
  <c r="U20" i="11"/>
  <c r="AF26" i="19"/>
  <c r="AF25" i="19"/>
  <c r="AF24" i="19"/>
  <c r="AF23" i="19"/>
  <c r="AL22" i="19"/>
  <c r="AF22" i="19"/>
  <c r="AL21" i="19"/>
  <c r="AF21" i="19"/>
  <c r="AL20" i="19"/>
  <c r="AF20" i="19"/>
  <c r="AL19" i="19"/>
  <c r="AF19" i="19"/>
  <c r="AX18" i="19"/>
  <c r="AR18" i="19"/>
  <c r="AL18" i="19"/>
  <c r="AF18" i="19"/>
  <c r="AX17" i="19"/>
  <c r="AR17" i="19"/>
  <c r="AL17" i="19"/>
  <c r="AF17" i="19"/>
  <c r="AX16" i="19"/>
  <c r="AR16" i="19"/>
  <c r="AL16" i="19"/>
  <c r="AF16" i="19"/>
  <c r="AX15" i="19"/>
  <c r="AR14" i="19"/>
  <c r="AL15" i="19"/>
  <c r="AF15" i="19"/>
  <c r="AX14" i="19"/>
  <c r="AR15" i="19"/>
  <c r="AL14" i="19"/>
  <c r="AF14" i="19"/>
  <c r="E36" i="21" l="1"/>
  <c r="X25" i="21"/>
  <c r="E35" i="21"/>
  <c r="X24" i="21"/>
  <c r="F13" i="21"/>
  <c r="Y13" i="21"/>
  <c r="F35" i="21"/>
  <c r="Y24" i="21"/>
  <c r="AG24" i="19"/>
  <c r="AI24" i="19" s="1"/>
  <c r="G35" i="21"/>
  <c r="Z24" i="21"/>
  <c r="AY14" i="19"/>
  <c r="BA14" i="19" s="1"/>
  <c r="AG16" i="19"/>
  <c r="AI16" i="19" s="1"/>
  <c r="AY16" i="19"/>
  <c r="AY18" i="19"/>
  <c r="BA18" i="19" s="1"/>
  <c r="AG15" i="19"/>
  <c r="AI15" i="19" s="1"/>
  <c r="AG17" i="19"/>
  <c r="AI17" i="19" s="1"/>
  <c r="AG19" i="19"/>
  <c r="AI19" i="19" s="1"/>
  <c r="AM15" i="19"/>
  <c r="AM17" i="19"/>
  <c r="AM19" i="19"/>
  <c r="AG18" i="19"/>
  <c r="AI18" i="19" s="1"/>
  <c r="AG21" i="19"/>
  <c r="AI21" i="19" s="1"/>
  <c r="AA120" i="19"/>
  <c r="BA16" i="19"/>
  <c r="AS14" i="19"/>
  <c r="Z126" i="19" s="1"/>
  <c r="AS17" i="19"/>
  <c r="Z124" i="19" s="1"/>
  <c r="AG20" i="19"/>
  <c r="AY15" i="19"/>
  <c r="AY17" i="19"/>
  <c r="AM20" i="19"/>
  <c r="AO20" i="19" s="1"/>
  <c r="AM14" i="19"/>
  <c r="AO14" i="19" s="1"/>
  <c r="AM16" i="19"/>
  <c r="AO16" i="19" s="1"/>
  <c r="AM18" i="19"/>
  <c r="AM21" i="19"/>
  <c r="AO21" i="19" s="1"/>
  <c r="AS15" i="19"/>
  <c r="AS16" i="19"/>
  <c r="AU16" i="19" s="1"/>
  <c r="AS18" i="19"/>
  <c r="AU18" i="19" s="1"/>
  <c r="G14" i="21"/>
  <c r="F36" i="21"/>
  <c r="AU14" i="19"/>
  <c r="S22" i="11"/>
  <c r="S23" i="11"/>
  <c r="Q22" i="11"/>
  <c r="Q23" i="11"/>
  <c r="O23" i="11"/>
  <c r="G57" i="21" s="1"/>
  <c r="O22" i="11"/>
  <c r="G43" i="21" s="1"/>
  <c r="R23" i="11"/>
  <c r="R22" i="11"/>
  <c r="P22" i="11"/>
  <c r="G45" i="21" s="1"/>
  <c r="G51" i="21" s="1"/>
  <c r="P23" i="11"/>
  <c r="G59" i="21" s="1"/>
  <c r="G65" i="21" s="1"/>
  <c r="G13" i="21"/>
  <c r="S21" i="11"/>
  <c r="S20" i="11"/>
  <c r="P20" i="11"/>
  <c r="G32" i="21" s="1"/>
  <c r="O20" i="11"/>
  <c r="R21" i="11"/>
  <c r="Q21" i="11"/>
  <c r="Z10" i="21" s="1"/>
  <c r="P21" i="11"/>
  <c r="X118" i="19"/>
  <c r="X116" i="19"/>
  <c r="X114" i="19"/>
  <c r="X112" i="19"/>
  <c r="X110" i="19"/>
  <c r="X107" i="19"/>
  <c r="X117" i="19"/>
  <c r="X115" i="19"/>
  <c r="X113" i="19"/>
  <c r="X111" i="19"/>
  <c r="X108" i="19"/>
  <c r="X109" i="19"/>
  <c r="X54" i="19"/>
  <c r="X51" i="19"/>
  <c r="X52" i="19"/>
  <c r="X53" i="19"/>
  <c r="X24" i="19"/>
  <c r="Y107" i="19"/>
  <c r="Y108" i="19"/>
  <c r="Y96" i="19"/>
  <c r="Y84" i="19"/>
  <c r="Y83" i="19"/>
  <c r="Y74" i="19"/>
  <c r="Y73" i="19"/>
  <c r="Y72" i="19"/>
  <c r="Y109" i="19"/>
  <c r="Y97" i="19"/>
  <c r="Y85" i="19"/>
  <c r="Y60" i="19"/>
  <c r="Y71" i="19"/>
  <c r="Y61" i="19"/>
  <c r="Y110" i="19"/>
  <c r="Y98" i="19"/>
  <c r="Y86" i="19"/>
  <c r="Y59" i="19"/>
  <c r="Y56" i="19"/>
  <c r="Y52" i="19"/>
  <c r="Y48" i="19"/>
  <c r="Y44" i="19"/>
  <c r="Y62" i="19"/>
  <c r="Y36" i="19"/>
  <c r="Y40" i="19"/>
  <c r="Y29" i="19"/>
  <c r="X17" i="19"/>
  <c r="Y55" i="19"/>
  <c r="Y47" i="19"/>
  <c r="AA124" i="19"/>
  <c r="AA123" i="19"/>
  <c r="AA52" i="19"/>
  <c r="AA44" i="19"/>
  <c r="AA40" i="19"/>
  <c r="AA53" i="19"/>
  <c r="AA45" i="19"/>
  <c r="AA38" i="19"/>
  <c r="AA37" i="19"/>
  <c r="AA20" i="19"/>
  <c r="AA19" i="19"/>
  <c r="AA14" i="19"/>
  <c r="AA27" i="19"/>
  <c r="AA25" i="19"/>
  <c r="AA41" i="19"/>
  <c r="AA29" i="19"/>
  <c r="AA22" i="19"/>
  <c r="AA39" i="19"/>
  <c r="X125" i="19"/>
  <c r="X124" i="19"/>
  <c r="X122" i="19"/>
  <c r="X120" i="19"/>
  <c r="X94" i="19"/>
  <c r="X90" i="19"/>
  <c r="X86" i="19"/>
  <c r="X91" i="19"/>
  <c r="X87" i="19"/>
  <c r="X123" i="19"/>
  <c r="X121" i="19"/>
  <c r="X119" i="19"/>
  <c r="X92" i="19"/>
  <c r="X88" i="19"/>
  <c r="X84" i="19"/>
  <c r="X83" i="19"/>
  <c r="X93" i="19"/>
  <c r="X89" i="19"/>
  <c r="X85" i="19"/>
  <c r="X34" i="19"/>
  <c r="X33" i="19"/>
  <c r="X32" i="19"/>
  <c r="X31" i="19"/>
  <c r="X30" i="19"/>
  <c r="X29" i="19"/>
  <c r="X28" i="19"/>
  <c r="X20" i="19"/>
  <c r="X27" i="19"/>
  <c r="AA108" i="19"/>
  <c r="AA104" i="19"/>
  <c r="AA100" i="19"/>
  <c r="AA96" i="19"/>
  <c r="AA92" i="19"/>
  <c r="AA88" i="19"/>
  <c r="AA84" i="19"/>
  <c r="AA82" i="19"/>
  <c r="AA80" i="19"/>
  <c r="AA78" i="19"/>
  <c r="AA76" i="19"/>
  <c r="AA74" i="19"/>
  <c r="AA72" i="19"/>
  <c r="AA70" i="19"/>
  <c r="AA68" i="19"/>
  <c r="AA66" i="19"/>
  <c r="AA122" i="19"/>
  <c r="AA118" i="19"/>
  <c r="AA116" i="19"/>
  <c r="AA114" i="19"/>
  <c r="AA112" i="19"/>
  <c r="AA110" i="19"/>
  <c r="AA106" i="19"/>
  <c r="AA102" i="19"/>
  <c r="AA98" i="19"/>
  <c r="AA94" i="19"/>
  <c r="AA90" i="19"/>
  <c r="AA86" i="19"/>
  <c r="AA64" i="19"/>
  <c r="AA62" i="19"/>
  <c r="AA60" i="19"/>
  <c r="X21" i="19"/>
  <c r="X82" i="19"/>
  <c r="X80" i="19"/>
  <c r="X78" i="19"/>
  <c r="X77" i="19"/>
  <c r="X76" i="19"/>
  <c r="X75" i="19"/>
  <c r="X74" i="19"/>
  <c r="X72" i="19"/>
  <c r="X46" i="19"/>
  <c r="X43" i="19"/>
  <c r="X44" i="19"/>
  <c r="X45" i="19"/>
  <c r="X18" i="19"/>
  <c r="Y103" i="19"/>
  <c r="Y91" i="19"/>
  <c r="Y117" i="19"/>
  <c r="Y115" i="19"/>
  <c r="Y104" i="19"/>
  <c r="Y92" i="19"/>
  <c r="Y82" i="19"/>
  <c r="Y81" i="19"/>
  <c r="Y80" i="19"/>
  <c r="Y79" i="19"/>
  <c r="Y105" i="19"/>
  <c r="Y93" i="19"/>
  <c r="Y67" i="19"/>
  <c r="Y116" i="19"/>
  <c r="Y70" i="19"/>
  <c r="Y69" i="19"/>
  <c r="Y118" i="19"/>
  <c r="Y106" i="19"/>
  <c r="Y94" i="19"/>
  <c r="Y68" i="19"/>
  <c r="Y49" i="19"/>
  <c r="Y45" i="19"/>
  <c r="Y37" i="19"/>
  <c r="Y53" i="19"/>
  <c r="Y41" i="19"/>
  <c r="Y32" i="19"/>
  <c r="Y57" i="19"/>
  <c r="X65" i="19"/>
  <c r="X67" i="19"/>
  <c r="X60" i="19"/>
  <c r="X63" i="19"/>
  <c r="X42" i="19"/>
  <c r="X70" i="19"/>
  <c r="X69" i="19"/>
  <c r="X66" i="19"/>
  <c r="X61" i="19"/>
  <c r="X39" i="19"/>
  <c r="X64" i="19"/>
  <c r="X68" i="19"/>
  <c r="X59" i="19"/>
  <c r="X40" i="19"/>
  <c r="X62" i="19"/>
  <c r="X16" i="19"/>
  <c r="X41" i="19"/>
  <c r="Y125" i="19"/>
  <c r="Y99" i="19"/>
  <c r="Y87" i="19"/>
  <c r="Y123" i="19"/>
  <c r="Y121" i="19"/>
  <c r="Y119" i="19"/>
  <c r="Y113" i="19"/>
  <c r="Y111" i="19"/>
  <c r="Y100" i="19"/>
  <c r="Y88" i="19"/>
  <c r="Y78" i="19"/>
  <c r="Y77" i="19"/>
  <c r="Y76" i="19"/>
  <c r="Y75" i="19"/>
  <c r="Y124" i="19"/>
  <c r="Y101" i="19"/>
  <c r="Y89" i="19"/>
  <c r="Y120" i="19"/>
  <c r="Y112" i="19"/>
  <c r="Y63" i="19"/>
  <c r="Y66" i="19"/>
  <c r="Y64" i="19"/>
  <c r="Y122" i="19"/>
  <c r="Y114" i="19"/>
  <c r="Y102" i="19"/>
  <c r="Y90" i="19"/>
  <c r="Y23" i="19"/>
  <c r="Y26" i="19"/>
  <c r="Y20" i="19"/>
  <c r="Y19" i="19"/>
  <c r="Y18" i="19"/>
  <c r="Y17" i="19"/>
  <c r="Y16" i="19"/>
  <c r="Y15" i="19"/>
  <c r="Y14" i="19"/>
  <c r="Y25" i="19"/>
  <c r="Y21" i="19"/>
  <c r="Y65" i="19"/>
  <c r="Y24" i="19"/>
  <c r="Y22" i="19"/>
  <c r="AA119" i="19"/>
  <c r="AA117" i="19"/>
  <c r="AA115" i="19"/>
  <c r="AA113" i="19"/>
  <c r="AA111" i="19"/>
  <c r="AA83" i="19"/>
  <c r="AA81" i="19"/>
  <c r="AA79" i="19"/>
  <c r="AA77" i="19"/>
  <c r="AA75" i="19"/>
  <c r="AA73" i="19"/>
  <c r="AA71" i="19"/>
  <c r="AA69" i="19"/>
  <c r="AA67" i="19"/>
  <c r="AA109" i="19"/>
  <c r="AA105" i="19"/>
  <c r="AA101" i="19"/>
  <c r="AA97" i="19"/>
  <c r="AA93" i="19"/>
  <c r="AA89" i="19"/>
  <c r="AA85" i="19"/>
  <c r="AA61" i="19"/>
  <c r="AA59" i="19"/>
  <c r="AA65" i="19"/>
  <c r="AA103" i="19"/>
  <c r="AA95" i="19"/>
  <c r="AA107" i="19"/>
  <c r="AA63" i="19"/>
  <c r="AA87" i="19"/>
  <c r="AA99" i="19"/>
  <c r="AA91" i="19"/>
  <c r="X19" i="19"/>
  <c r="AG25" i="19"/>
  <c r="AI25" i="19" s="1"/>
  <c r="Q20" i="11"/>
  <c r="Z21" i="21" s="1"/>
  <c r="AG26" i="19"/>
  <c r="AI26" i="19" s="1"/>
  <c r="R20" i="11"/>
  <c r="AG14" i="19"/>
  <c r="AI14" i="19" s="1"/>
  <c r="AM22" i="19"/>
  <c r="AO22" i="19" s="1"/>
  <c r="O21" i="11"/>
  <c r="Z8" i="21" s="1"/>
  <c r="AG23" i="19"/>
  <c r="AI23" i="19" s="1"/>
  <c r="AG22" i="19"/>
  <c r="AI22" i="19" s="1"/>
  <c r="G38" i="21" l="1"/>
  <c r="Z27" i="21"/>
  <c r="G30" i="21"/>
  <c r="Z19" i="21"/>
  <c r="Z20" i="21" s="1"/>
  <c r="Y27" i="19"/>
  <c r="X15" i="19"/>
  <c r="Y35" i="19"/>
  <c r="Y39" i="19"/>
  <c r="AB39" i="19" s="1"/>
  <c r="Y43" i="19"/>
  <c r="Z16" i="21"/>
  <c r="Z9" i="21"/>
  <c r="Y51" i="19"/>
  <c r="Y33" i="19"/>
  <c r="Y95" i="19"/>
  <c r="Z59" i="19"/>
  <c r="AB59" i="19" s="1"/>
  <c r="Z67" i="19"/>
  <c r="AB67" i="19" s="1"/>
  <c r="Z75" i="19"/>
  <c r="Z83" i="19"/>
  <c r="Z91" i="19"/>
  <c r="Z99" i="19"/>
  <c r="Z107" i="19"/>
  <c r="Z115" i="19"/>
  <c r="AB115" i="19" s="1"/>
  <c r="Z123" i="19"/>
  <c r="AB123" i="19" s="1"/>
  <c r="Z60" i="19"/>
  <c r="AB60" i="19" s="1"/>
  <c r="Z68" i="19"/>
  <c r="Z76" i="19"/>
  <c r="Z84" i="19"/>
  <c r="Z92" i="19"/>
  <c r="AB92" i="19" s="1"/>
  <c r="Z100" i="19"/>
  <c r="Z108" i="19"/>
  <c r="AB108" i="19" s="1"/>
  <c r="Z116" i="19"/>
  <c r="AB116" i="19" s="1"/>
  <c r="Z63" i="19"/>
  <c r="AB63" i="19" s="1"/>
  <c r="Z71" i="19"/>
  <c r="Z79" i="19"/>
  <c r="Z87" i="19"/>
  <c r="Z95" i="19"/>
  <c r="Z103" i="19"/>
  <c r="Z111" i="19"/>
  <c r="AB111" i="19" s="1"/>
  <c r="Z64" i="19"/>
  <c r="Z72" i="19"/>
  <c r="AB72" i="19" s="1"/>
  <c r="Z80" i="19"/>
  <c r="Z88" i="19"/>
  <c r="Z96" i="19"/>
  <c r="Z104" i="19"/>
  <c r="Z112" i="19"/>
  <c r="BA15" i="19"/>
  <c r="AA126" i="19"/>
  <c r="X71" i="19"/>
  <c r="AB71" i="19" s="1"/>
  <c r="X79" i="19"/>
  <c r="AA35" i="19"/>
  <c r="AA43" i="19"/>
  <c r="AA30" i="19"/>
  <c r="AA49" i="19"/>
  <c r="AA48" i="19"/>
  <c r="AA125" i="19"/>
  <c r="AU15" i="19"/>
  <c r="X126" i="19"/>
  <c r="AI20" i="19"/>
  <c r="Y31" i="19"/>
  <c r="AO19" i="19"/>
  <c r="Y30" i="19"/>
  <c r="AO17" i="19"/>
  <c r="X73" i="19"/>
  <c r="X81" i="19"/>
  <c r="AA23" i="19"/>
  <c r="AA54" i="19"/>
  <c r="AA15" i="19"/>
  <c r="AA46" i="19"/>
  <c r="AA57" i="19"/>
  <c r="AA56" i="19"/>
  <c r="AU17" i="19"/>
  <c r="AO18" i="19"/>
  <c r="Y126" i="19"/>
  <c r="Y28" i="19"/>
  <c r="AO15" i="19"/>
  <c r="AA31" i="19"/>
  <c r="AA32" i="19"/>
  <c r="AA16" i="19"/>
  <c r="AA47" i="19"/>
  <c r="AA24" i="19"/>
  <c r="AA51" i="19"/>
  <c r="AA28" i="19"/>
  <c r="AA42" i="19"/>
  <c r="AA17" i="19"/>
  <c r="AA50" i="19"/>
  <c r="AA26" i="19"/>
  <c r="AA55" i="19"/>
  <c r="AA34" i="19"/>
  <c r="AA21" i="19"/>
  <c r="AA18" i="19"/>
  <c r="AA33" i="19"/>
  <c r="AA36" i="19"/>
  <c r="AA58" i="19"/>
  <c r="Z66" i="19"/>
  <c r="AB66" i="19" s="1"/>
  <c r="Z74" i="19"/>
  <c r="Z82" i="19"/>
  <c r="AB82" i="19" s="1"/>
  <c r="Z90" i="19"/>
  <c r="Z98" i="19"/>
  <c r="Z106" i="19"/>
  <c r="Z114" i="19"/>
  <c r="Z65" i="19"/>
  <c r="Z81" i="19"/>
  <c r="Z97" i="19"/>
  <c r="Z105" i="19"/>
  <c r="Z61" i="19"/>
  <c r="Z69" i="19"/>
  <c r="Z77" i="19"/>
  <c r="Z85" i="19"/>
  <c r="AB85" i="19" s="1"/>
  <c r="Z93" i="19"/>
  <c r="Z101" i="19"/>
  <c r="Z109" i="19"/>
  <c r="AB109" i="19" s="1"/>
  <c r="Z117" i="19"/>
  <c r="AB117" i="19" s="1"/>
  <c r="Z125" i="19"/>
  <c r="Z62" i="19"/>
  <c r="Z70" i="19"/>
  <c r="Z78" i="19"/>
  <c r="AB78" i="19" s="1"/>
  <c r="Z86" i="19"/>
  <c r="Z94" i="19"/>
  <c r="AB94" i="19" s="1"/>
  <c r="Z102" i="19"/>
  <c r="Z110" i="19"/>
  <c r="AB110" i="19" s="1"/>
  <c r="Z118" i="19"/>
  <c r="AB118" i="19" s="1"/>
  <c r="Z73" i="19"/>
  <c r="Z89" i="19"/>
  <c r="Z113" i="19"/>
  <c r="AB113" i="19" s="1"/>
  <c r="Z18" i="19"/>
  <c r="Z26" i="19"/>
  <c r="Z34" i="19"/>
  <c r="Z42" i="19"/>
  <c r="Z50" i="19"/>
  <c r="Z58" i="19"/>
  <c r="Z122" i="19"/>
  <c r="Z57" i="19"/>
  <c r="Z19" i="19"/>
  <c r="Z27" i="19"/>
  <c r="AB27" i="19" s="1"/>
  <c r="Z35" i="19"/>
  <c r="Z43" i="19"/>
  <c r="AB43" i="19" s="1"/>
  <c r="Z51" i="19"/>
  <c r="AB51" i="19" s="1"/>
  <c r="Z20" i="19"/>
  <c r="Z28" i="19"/>
  <c r="Z36" i="19"/>
  <c r="Z44" i="19"/>
  <c r="Z52" i="19"/>
  <c r="AB52" i="19" s="1"/>
  <c r="Z41" i="19"/>
  <c r="AB41" i="19" s="1"/>
  <c r="Z121" i="19"/>
  <c r="Z21" i="19"/>
  <c r="Z29" i="19"/>
  <c r="AB29" i="19" s="1"/>
  <c r="Z37" i="19"/>
  <c r="Z45" i="19"/>
  <c r="AB45" i="19" s="1"/>
  <c r="Z53" i="19"/>
  <c r="Z33" i="19"/>
  <c r="AB33" i="19" s="1"/>
  <c r="Z22" i="19"/>
  <c r="Z30" i="19"/>
  <c r="Z38" i="19"/>
  <c r="Z46" i="19"/>
  <c r="Z54" i="19"/>
  <c r="Z14" i="19"/>
  <c r="Z49" i="19"/>
  <c r="Z15" i="19"/>
  <c r="AB15" i="19" s="1"/>
  <c r="Z23" i="19"/>
  <c r="Z31" i="19"/>
  <c r="Z39" i="19"/>
  <c r="Z47" i="19"/>
  <c r="Z55" i="19"/>
  <c r="Z119" i="19"/>
  <c r="AB119" i="19" s="1"/>
  <c r="Z25" i="19"/>
  <c r="Z16" i="19"/>
  <c r="AB16" i="19" s="1"/>
  <c r="Z24" i="19"/>
  <c r="AB24" i="19" s="1"/>
  <c r="Z32" i="19"/>
  <c r="AB32" i="19" s="1"/>
  <c r="Z40" i="19"/>
  <c r="AB40" i="19" s="1"/>
  <c r="Z48" i="19"/>
  <c r="Z56" i="19"/>
  <c r="Z120" i="19"/>
  <c r="AB120" i="19" s="1"/>
  <c r="Z17" i="19"/>
  <c r="AA121" i="19"/>
  <c r="BA17" i="19"/>
  <c r="AB65" i="19"/>
  <c r="AB77" i="19"/>
  <c r="AB89" i="19"/>
  <c r="AB73" i="19"/>
  <c r="AB125" i="19"/>
  <c r="AB124" i="19"/>
  <c r="AB62" i="19"/>
  <c r="AB28" i="19"/>
  <c r="AB84" i="19"/>
  <c r="AB80" i="19"/>
  <c r="AB69" i="19"/>
  <c r="AB19" i="19"/>
  <c r="AB70" i="19"/>
  <c r="AB18" i="19"/>
  <c r="AB93" i="19"/>
  <c r="AB87" i="19"/>
  <c r="AB114" i="19"/>
  <c r="AB112" i="19"/>
  <c r="X106" i="19"/>
  <c r="X102" i="19"/>
  <c r="X98" i="19"/>
  <c r="AB98" i="19" s="1"/>
  <c r="X103" i="19"/>
  <c r="AB103" i="19" s="1"/>
  <c r="X99" i="19"/>
  <c r="AB99" i="19" s="1"/>
  <c r="X95" i="19"/>
  <c r="X104" i="19"/>
  <c r="AB104" i="19" s="1"/>
  <c r="X100" i="19"/>
  <c r="AB100" i="19" s="1"/>
  <c r="X96" i="19"/>
  <c r="AB96" i="19" s="1"/>
  <c r="X105" i="19"/>
  <c r="X101" i="19"/>
  <c r="X97" i="19"/>
  <c r="AB97" i="19" s="1"/>
  <c r="X50" i="19"/>
  <c r="X47" i="19"/>
  <c r="X48" i="19"/>
  <c r="X49" i="19"/>
  <c r="AB49" i="19" s="1"/>
  <c r="X22" i="19"/>
  <c r="AB74" i="19"/>
  <c r="AB83" i="19"/>
  <c r="AB91" i="19"/>
  <c r="X25" i="19"/>
  <c r="AB25" i="19" s="1"/>
  <c r="AB68" i="19"/>
  <c r="AB75" i="19"/>
  <c r="AB86" i="19"/>
  <c r="AB53" i="19"/>
  <c r="Y54" i="19"/>
  <c r="AB54" i="19" s="1"/>
  <c r="Y50" i="19"/>
  <c r="Y58" i="19"/>
  <c r="Y38" i="19"/>
  <c r="Y46" i="19"/>
  <c r="AB46" i="19" s="1"/>
  <c r="Y42" i="19"/>
  <c r="Y34" i="19"/>
  <c r="AB34" i="19" s="1"/>
  <c r="AB64" i="19"/>
  <c r="AB44" i="19"/>
  <c r="AB76" i="19"/>
  <c r="AB88" i="19"/>
  <c r="AB90" i="19"/>
  <c r="X23" i="19"/>
  <c r="AB23" i="19" s="1"/>
  <c r="X38" i="19"/>
  <c r="X35" i="19"/>
  <c r="X36" i="19"/>
  <c r="X37" i="19"/>
  <c r="AB37" i="19" s="1"/>
  <c r="X14" i="19"/>
  <c r="AB61" i="19"/>
  <c r="AB107" i="19"/>
  <c r="X57" i="19"/>
  <c r="X58" i="19"/>
  <c r="X55" i="19"/>
  <c r="X56" i="19"/>
  <c r="X26" i="19"/>
  <c r="AB79" i="19"/>
  <c r="AB21" i="19"/>
  <c r="AB20" i="19"/>
  <c r="AB122" i="19"/>
  <c r="AF26" i="18"/>
  <c r="AF25" i="18"/>
  <c r="AF24" i="18"/>
  <c r="AF23" i="18"/>
  <c r="AL22" i="18"/>
  <c r="AF22" i="18"/>
  <c r="AL21" i="18"/>
  <c r="AF21" i="18"/>
  <c r="AL20" i="18"/>
  <c r="AF20" i="18"/>
  <c r="AL19" i="18"/>
  <c r="AF19" i="18"/>
  <c r="AX18" i="18"/>
  <c r="AR18" i="18"/>
  <c r="AL18" i="18"/>
  <c r="AF18" i="18"/>
  <c r="AX17" i="18"/>
  <c r="AR17" i="18"/>
  <c r="AL17" i="18"/>
  <c r="AF17" i="18"/>
  <c r="AX16" i="18"/>
  <c r="AR16" i="18"/>
  <c r="AL16" i="18"/>
  <c r="AF16" i="18"/>
  <c r="AX15" i="18"/>
  <c r="AR14" i="18"/>
  <c r="AL15" i="18"/>
  <c r="AF15" i="18"/>
  <c r="AX14" i="18"/>
  <c r="AR15" i="18"/>
  <c r="AL14" i="18"/>
  <c r="AF14" i="18"/>
  <c r="AF26" i="17"/>
  <c r="AF25" i="17"/>
  <c r="AF24" i="17"/>
  <c r="AF23" i="17"/>
  <c r="AL22" i="17"/>
  <c r="AF22" i="17"/>
  <c r="AL21" i="17"/>
  <c r="AF21" i="17"/>
  <c r="AL20" i="17"/>
  <c r="AF20" i="17"/>
  <c r="AL19" i="17"/>
  <c r="AF19" i="17"/>
  <c r="AX18" i="17"/>
  <c r="AR18" i="17"/>
  <c r="AL18" i="17"/>
  <c r="AF18" i="17"/>
  <c r="AX17" i="17"/>
  <c r="AR17" i="17"/>
  <c r="AL17" i="17"/>
  <c r="AF17" i="17"/>
  <c r="AX16" i="17"/>
  <c r="AR16" i="17"/>
  <c r="AL16" i="17"/>
  <c r="AF16" i="17"/>
  <c r="AX15" i="17"/>
  <c r="AL15" i="17"/>
  <c r="AF15" i="17"/>
  <c r="AX14" i="17"/>
  <c r="AR15" i="17"/>
  <c r="AL14" i="17"/>
  <c r="AF14" i="17"/>
  <c r="AB102" i="19" l="1"/>
  <c r="AB121" i="19"/>
  <c r="AB81" i="19"/>
  <c r="AB17" i="19"/>
  <c r="AB31" i="19"/>
  <c r="AB30" i="19"/>
  <c r="AB55" i="19"/>
  <c r="AB42" i="19"/>
  <c r="AB35" i="19"/>
  <c r="AB47" i="19"/>
  <c r="AB57" i="19"/>
  <c r="AB14" i="19"/>
  <c r="AB36" i="19"/>
  <c r="AB95" i="19"/>
  <c r="AB22" i="19"/>
  <c r="AS14" i="17"/>
  <c r="AU14" i="17" s="1"/>
  <c r="AS17" i="18"/>
  <c r="AU17" i="18" s="1"/>
  <c r="AB26" i="19"/>
  <c r="AB56" i="19"/>
  <c r="AB48" i="19"/>
  <c r="AB126" i="19"/>
  <c r="AS14" i="18"/>
  <c r="AU14" i="18" s="1"/>
  <c r="AS15" i="18"/>
  <c r="AS18" i="18"/>
  <c r="AS16" i="18"/>
  <c r="AS17" i="17"/>
  <c r="AU17" i="17" s="1"/>
  <c r="AS16" i="17"/>
  <c r="AS18" i="17"/>
  <c r="AS15" i="17"/>
  <c r="AB101" i="19"/>
  <c r="AB106" i="19"/>
  <c r="AB105" i="19"/>
  <c r="AB50" i="19"/>
  <c r="AB58" i="19"/>
  <c r="O18" i="11"/>
  <c r="F57" i="21" s="1"/>
  <c r="O17" i="11"/>
  <c r="F43" i="21" s="1"/>
  <c r="R18" i="11"/>
  <c r="R17" i="11"/>
  <c r="Q18" i="11"/>
  <c r="Q17" i="11"/>
  <c r="P18" i="11"/>
  <c r="F59" i="21" s="1"/>
  <c r="F65" i="21" s="1"/>
  <c r="P17" i="11"/>
  <c r="F45" i="21" s="1"/>
  <c r="F51" i="21" s="1"/>
  <c r="S17" i="11"/>
  <c r="S18" i="11"/>
  <c r="R12" i="11"/>
  <c r="R13" i="11"/>
  <c r="Q12" i="11"/>
  <c r="Q13" i="11"/>
  <c r="P13" i="11"/>
  <c r="E59" i="21" s="1"/>
  <c r="E65" i="21" s="1"/>
  <c r="P12" i="11"/>
  <c r="E45" i="21" s="1"/>
  <c r="E51" i="21" s="1"/>
  <c r="S12" i="11"/>
  <c r="S13" i="11"/>
  <c r="O12" i="11"/>
  <c r="E43" i="21" s="1"/>
  <c r="O13" i="11"/>
  <c r="E57" i="21" s="1"/>
  <c r="AB38" i="19"/>
  <c r="Q16" i="11"/>
  <c r="Y10" i="21" s="1"/>
  <c r="P15" i="11"/>
  <c r="F32" i="21" s="1"/>
  <c r="F38" i="21" s="1"/>
  <c r="S15" i="11"/>
  <c r="P16" i="11"/>
  <c r="AM17" i="17"/>
  <c r="AO17" i="17" s="1"/>
  <c r="AY15" i="17"/>
  <c r="BA15" i="17" s="1"/>
  <c r="AG26" i="17"/>
  <c r="AI26" i="17" s="1"/>
  <c r="O15" i="11"/>
  <c r="S16" i="11"/>
  <c r="R16" i="11"/>
  <c r="R15" i="11"/>
  <c r="AM15" i="17"/>
  <c r="Y28" i="17" s="1"/>
  <c r="AG15" i="17"/>
  <c r="AI15" i="17" s="1"/>
  <c r="Q15" i="11"/>
  <c r="Y21" i="21" s="1"/>
  <c r="O16" i="11"/>
  <c r="Y8" i="21" s="1"/>
  <c r="AY18" i="17"/>
  <c r="AA90" i="17" s="1"/>
  <c r="AY14" i="17"/>
  <c r="BA14" i="17" s="1"/>
  <c r="AM16" i="17"/>
  <c r="Y108" i="17" s="1"/>
  <c r="AG18" i="17"/>
  <c r="AI18" i="17" s="1"/>
  <c r="O11" i="11"/>
  <c r="X8" i="21" s="1"/>
  <c r="AG14" i="18"/>
  <c r="X36" i="18" s="1"/>
  <c r="S11" i="11"/>
  <c r="R10" i="11"/>
  <c r="AM14" i="18"/>
  <c r="AO14" i="18" s="1"/>
  <c r="R11" i="11"/>
  <c r="Q10" i="11"/>
  <c r="X21" i="21" s="1"/>
  <c r="P10" i="11"/>
  <c r="E32" i="21" s="1"/>
  <c r="E38" i="21" s="1"/>
  <c r="AY15" i="18"/>
  <c r="O10" i="11"/>
  <c r="Q11" i="11"/>
  <c r="X10" i="21" s="1"/>
  <c r="S10" i="11"/>
  <c r="P11" i="11"/>
  <c r="AG15" i="18"/>
  <c r="AI15" i="18" s="1"/>
  <c r="AM17" i="18"/>
  <c r="AO17" i="18" s="1"/>
  <c r="AY14" i="18"/>
  <c r="BA14" i="18" s="1"/>
  <c r="D10" i="21"/>
  <c r="D16" i="21" s="1"/>
  <c r="D8" i="21"/>
  <c r="AA124" i="18"/>
  <c r="AA53" i="18"/>
  <c r="AA47" i="18"/>
  <c r="AA39" i="18"/>
  <c r="AA49" i="18"/>
  <c r="AA41" i="18"/>
  <c r="AA40" i="18"/>
  <c r="AA32" i="18"/>
  <c r="AA37" i="18"/>
  <c r="AA29" i="18"/>
  <c r="AA18" i="18"/>
  <c r="AA14" i="18"/>
  <c r="AG21" i="18"/>
  <c r="AI21" i="18" s="1"/>
  <c r="AG16" i="18"/>
  <c r="AI16" i="18" s="1"/>
  <c r="AG17" i="18"/>
  <c r="AI17" i="18" s="1"/>
  <c r="AY18" i="18"/>
  <c r="BA18" i="18" s="1"/>
  <c r="AM15" i="18"/>
  <c r="AO15" i="18" s="1"/>
  <c r="AM18" i="18"/>
  <c r="AG20" i="18"/>
  <c r="AG24" i="18"/>
  <c r="AI24" i="18" s="1"/>
  <c r="AM19" i="18"/>
  <c r="AO19" i="18" s="1"/>
  <c r="AM21" i="18"/>
  <c r="AO21" i="18" s="1"/>
  <c r="AG22" i="18"/>
  <c r="AI22" i="18" s="1"/>
  <c r="Y51" i="18"/>
  <c r="Y47" i="18"/>
  <c r="Y39" i="18"/>
  <c r="Y43" i="18"/>
  <c r="Y35" i="18"/>
  <c r="Y27" i="18"/>
  <c r="AM16" i="18"/>
  <c r="AO16" i="18" s="1"/>
  <c r="AG19" i="18"/>
  <c r="AI19" i="18" s="1"/>
  <c r="AM20" i="18"/>
  <c r="AO20" i="18" s="1"/>
  <c r="AY17" i="18"/>
  <c r="BA17" i="18" s="1"/>
  <c r="AG18" i="18"/>
  <c r="AI18" i="18" s="1"/>
  <c r="AG25" i="18"/>
  <c r="AI25" i="18" s="1"/>
  <c r="AY16" i="18"/>
  <c r="BA16" i="18" s="1"/>
  <c r="AM22" i="18"/>
  <c r="AO22" i="18" s="1"/>
  <c r="AG26" i="18"/>
  <c r="AI26" i="18" s="1"/>
  <c r="AG23" i="18"/>
  <c r="AI23" i="18" s="1"/>
  <c r="X78" i="17"/>
  <c r="X77" i="17"/>
  <c r="X74" i="17"/>
  <c r="X71" i="17"/>
  <c r="AA76" i="17"/>
  <c r="AA60" i="17"/>
  <c r="Y107" i="17"/>
  <c r="Y83" i="17"/>
  <c r="Y96" i="17"/>
  <c r="Y109" i="17"/>
  <c r="Y85" i="17"/>
  <c r="Y98" i="17"/>
  <c r="Y95" i="17"/>
  <c r="Y84" i="17"/>
  <c r="Y97" i="17"/>
  <c r="Y73" i="17"/>
  <c r="Y62" i="17"/>
  <c r="Y86" i="17"/>
  <c r="Y59" i="17"/>
  <c r="Y110" i="17"/>
  <c r="Y56" i="17"/>
  <c r="Y48" i="17"/>
  <c r="Y61" i="17"/>
  <c r="Y74" i="17"/>
  <c r="Y71" i="17"/>
  <c r="Y60" i="17"/>
  <c r="Y44" i="17"/>
  <c r="Y40" i="17"/>
  <c r="Y52" i="17"/>
  <c r="Y29" i="17"/>
  <c r="AO16" i="17"/>
  <c r="AG16" i="17"/>
  <c r="AI16" i="17" s="1"/>
  <c r="AG14" i="17"/>
  <c r="AI14" i="17" s="1"/>
  <c r="AY16" i="17"/>
  <c r="BA16" i="17" s="1"/>
  <c r="AG20" i="17"/>
  <c r="AI20" i="17" s="1"/>
  <c r="AA18" i="17"/>
  <c r="AM20" i="17"/>
  <c r="AG22" i="17"/>
  <c r="AI22" i="17" s="1"/>
  <c r="AY17" i="17"/>
  <c r="BA17" i="17" s="1"/>
  <c r="AG24" i="17"/>
  <c r="AI24" i="17" s="1"/>
  <c r="AG19" i="17"/>
  <c r="AI19" i="17" s="1"/>
  <c r="AM21" i="17"/>
  <c r="AM22" i="17"/>
  <c r="AM18" i="17"/>
  <c r="AA48" i="17"/>
  <c r="AA53" i="17"/>
  <c r="AA58" i="17"/>
  <c r="AA49" i="17"/>
  <c r="AA54" i="17"/>
  <c r="AA51" i="17"/>
  <c r="AA38" i="17"/>
  <c r="AA30" i="17"/>
  <c r="AA43" i="17"/>
  <c r="AA32" i="17"/>
  <c r="AA26" i="17"/>
  <c r="AA20" i="17"/>
  <c r="AA31" i="17"/>
  <c r="AA23" i="17"/>
  <c r="AA16" i="17"/>
  <c r="AM19" i="17"/>
  <c r="AM14" i="17"/>
  <c r="AG17" i="17"/>
  <c r="AI17" i="17" s="1"/>
  <c r="AG21" i="17"/>
  <c r="AI21" i="17" s="1"/>
  <c r="AA117" i="17"/>
  <c r="AA93" i="17"/>
  <c r="AA103" i="17"/>
  <c r="AA79" i="17"/>
  <c r="AA81" i="17"/>
  <c r="AA99" i="17"/>
  <c r="AA69" i="17"/>
  <c r="AA71" i="17"/>
  <c r="AG23" i="17"/>
  <c r="AI23" i="17" s="1"/>
  <c r="AG25" i="17"/>
  <c r="AI25" i="17" s="1"/>
  <c r="AA29" i="17"/>
  <c r="AX29" i="11"/>
  <c r="AX30" i="11"/>
  <c r="AX31" i="11"/>
  <c r="AX32" i="11"/>
  <c r="AX28" i="11"/>
  <c r="AR30" i="11"/>
  <c r="AL32" i="11"/>
  <c r="AR29" i="11"/>
  <c r="AR32" i="11"/>
  <c r="AR31" i="11"/>
  <c r="AL29" i="11"/>
  <c r="AL30" i="11"/>
  <c r="AL31" i="11"/>
  <c r="AL33" i="11"/>
  <c r="AL34" i="11"/>
  <c r="AL35" i="11"/>
  <c r="AL36" i="11"/>
  <c r="AL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28" i="11"/>
  <c r="M8" i="21" l="1"/>
  <c r="K8" i="21" s="1"/>
  <c r="X15" i="18"/>
  <c r="X16" i="21"/>
  <c r="X9" i="21"/>
  <c r="E30" i="21"/>
  <c r="X19" i="21"/>
  <c r="X20" i="21" s="1"/>
  <c r="X27" i="21"/>
  <c r="Y16" i="21"/>
  <c r="Y9" i="21"/>
  <c r="AA59" i="17"/>
  <c r="AA89" i="17"/>
  <c r="AA111" i="17"/>
  <c r="AO15" i="17"/>
  <c r="X73" i="17"/>
  <c r="F30" i="21"/>
  <c r="Y19" i="21"/>
  <c r="Y20" i="21" s="1"/>
  <c r="AA65" i="17"/>
  <c r="AA67" i="17"/>
  <c r="AA97" i="17"/>
  <c r="AA119" i="17"/>
  <c r="AA83" i="17"/>
  <c r="AA105" i="17"/>
  <c r="AA77" i="17"/>
  <c r="Y27" i="21"/>
  <c r="AA73" i="17"/>
  <c r="AA63" i="17"/>
  <c r="AA91" i="17"/>
  <c r="AA113" i="17"/>
  <c r="AA85" i="17"/>
  <c r="AA75" i="17"/>
  <c r="AA107" i="17"/>
  <c r="AA87" i="17"/>
  <c r="AA101" i="17"/>
  <c r="AA61" i="17"/>
  <c r="AA115" i="17"/>
  <c r="AA95" i="17"/>
  <c r="AA109" i="17"/>
  <c r="X45" i="17"/>
  <c r="AG32" i="11"/>
  <c r="AI32" i="11" s="1"/>
  <c r="AA100" i="17"/>
  <c r="AA88" i="17"/>
  <c r="AA116" i="17"/>
  <c r="AA66" i="17"/>
  <c r="AA64" i="17"/>
  <c r="AA98" i="17"/>
  <c r="AA86" i="17"/>
  <c r="AA122" i="17"/>
  <c r="X55" i="17"/>
  <c r="AA102" i="17"/>
  <c r="AA62" i="17"/>
  <c r="AA110" i="17"/>
  <c r="AA96" i="17"/>
  <c r="AA118" i="17"/>
  <c r="AA39" i="17"/>
  <c r="AA40" i="17"/>
  <c r="AA33" i="17"/>
  <c r="AA57" i="17"/>
  <c r="AA56" i="17"/>
  <c r="AA45" i="17"/>
  <c r="AA22" i="17"/>
  <c r="AA46" i="17"/>
  <c r="AA41" i="17"/>
  <c r="AA52" i="17"/>
  <c r="AA123" i="17"/>
  <c r="AA14" i="17"/>
  <c r="Z125" i="17"/>
  <c r="AA24" i="17"/>
  <c r="AA19" i="17"/>
  <c r="AA28" i="17"/>
  <c r="AA47" i="17"/>
  <c r="AA126" i="17"/>
  <c r="AA21" i="17"/>
  <c r="AA17" i="17"/>
  <c r="AA37" i="17"/>
  <c r="AA34" i="17"/>
  <c r="AA36" i="17"/>
  <c r="AA124" i="17"/>
  <c r="AA25" i="17"/>
  <c r="AA27" i="17"/>
  <c r="AA55" i="17"/>
  <c r="AA42" i="17"/>
  <c r="AA35" i="17"/>
  <c r="AA44" i="17"/>
  <c r="AA50" i="17"/>
  <c r="AA125" i="17"/>
  <c r="AA15" i="17"/>
  <c r="Y36" i="17"/>
  <c r="Y72" i="17"/>
  <c r="X26" i="17"/>
  <c r="AA72" i="17"/>
  <c r="X80" i="17"/>
  <c r="AA69" i="18"/>
  <c r="AA93" i="18"/>
  <c r="Z124" i="18"/>
  <c r="Y55" i="18"/>
  <c r="AG36" i="11"/>
  <c r="AI36" i="11" s="1"/>
  <c r="AM28" i="11"/>
  <c r="AO28" i="11" s="1"/>
  <c r="AC126" i="19"/>
  <c r="P126" i="19" s="1"/>
  <c r="T126" i="19"/>
  <c r="AA126" i="18"/>
  <c r="BA15" i="18"/>
  <c r="Z15" i="18"/>
  <c r="Z23" i="18"/>
  <c r="Z31" i="18"/>
  <c r="Z39" i="18"/>
  <c r="Z47" i="18"/>
  <c r="Z55" i="18"/>
  <c r="Z119" i="18"/>
  <c r="Z16" i="18"/>
  <c r="Z24" i="18"/>
  <c r="Z32" i="18"/>
  <c r="Z40" i="18"/>
  <c r="Z48" i="18"/>
  <c r="Z56" i="18"/>
  <c r="Z120" i="18"/>
  <c r="Z17" i="18"/>
  <c r="Z25" i="18"/>
  <c r="Z33" i="18"/>
  <c r="Z41" i="18"/>
  <c r="Z49" i="18"/>
  <c r="Z57" i="18"/>
  <c r="Z121" i="18"/>
  <c r="Z18" i="18"/>
  <c r="Z26" i="18"/>
  <c r="Z34" i="18"/>
  <c r="Z42" i="18"/>
  <c r="Z50" i="18"/>
  <c r="Z58" i="18"/>
  <c r="Z122" i="18"/>
  <c r="AU16" i="18"/>
  <c r="Z19" i="18"/>
  <c r="Z27" i="18"/>
  <c r="Z35" i="18"/>
  <c r="Z43" i="18"/>
  <c r="Z51" i="18"/>
  <c r="Z20" i="18"/>
  <c r="Z28" i="18"/>
  <c r="Z36" i="18"/>
  <c r="Z44" i="18"/>
  <c r="Z52" i="18"/>
  <c r="Z21" i="18"/>
  <c r="Z29" i="18"/>
  <c r="Z37" i="18"/>
  <c r="Z45" i="18"/>
  <c r="Z53" i="18"/>
  <c r="Z22" i="18"/>
  <c r="Z30" i="18"/>
  <c r="Z38" i="18"/>
  <c r="Z46" i="18"/>
  <c r="Z54" i="18"/>
  <c r="Z14" i="18"/>
  <c r="Z65" i="18"/>
  <c r="Z73" i="18"/>
  <c r="Z81" i="18"/>
  <c r="Z89" i="18"/>
  <c r="Z97" i="18"/>
  <c r="Z105" i="18"/>
  <c r="Z113" i="18"/>
  <c r="Z66" i="18"/>
  <c r="Z74" i="18"/>
  <c r="Z82" i="18"/>
  <c r="Z90" i="18"/>
  <c r="Z98" i="18"/>
  <c r="Z106" i="18"/>
  <c r="Z114" i="18"/>
  <c r="AU18" i="18"/>
  <c r="Z61" i="18"/>
  <c r="Z69" i="18"/>
  <c r="Z77" i="18"/>
  <c r="Z85" i="18"/>
  <c r="Z93" i="18"/>
  <c r="Z101" i="18"/>
  <c r="Z109" i="18"/>
  <c r="Z117" i="18"/>
  <c r="Z125" i="18"/>
  <c r="Z62" i="18"/>
  <c r="Z70" i="18"/>
  <c r="Z78" i="18"/>
  <c r="Z86" i="18"/>
  <c r="Z94" i="18"/>
  <c r="Z102" i="18"/>
  <c r="Z110" i="18"/>
  <c r="Z118" i="18"/>
  <c r="AI20" i="18"/>
  <c r="X126" i="18"/>
  <c r="Z63" i="18"/>
  <c r="Z71" i="18"/>
  <c r="Z79" i="18"/>
  <c r="Z87" i="18"/>
  <c r="Z95" i="18"/>
  <c r="Z103" i="18"/>
  <c r="Z111" i="18"/>
  <c r="Z64" i="18"/>
  <c r="Z72" i="18"/>
  <c r="Z80" i="18"/>
  <c r="Z88" i="18"/>
  <c r="Z96" i="18"/>
  <c r="Z104" i="18"/>
  <c r="Z112" i="18"/>
  <c r="AU15" i="18"/>
  <c r="Z59" i="18"/>
  <c r="Z67" i="18"/>
  <c r="Z75" i="18"/>
  <c r="Z83" i="18"/>
  <c r="Z91" i="18"/>
  <c r="Z99" i="18"/>
  <c r="Z107" i="18"/>
  <c r="Z115" i="18"/>
  <c r="Z123" i="18"/>
  <c r="Z60" i="18"/>
  <c r="Z68" i="18"/>
  <c r="Z76" i="18"/>
  <c r="Z84" i="18"/>
  <c r="Z92" i="18"/>
  <c r="Z100" i="18"/>
  <c r="Z108" i="18"/>
  <c r="Z116" i="18"/>
  <c r="AO18" i="18"/>
  <c r="Y126" i="18"/>
  <c r="Z126" i="18"/>
  <c r="AA48" i="18"/>
  <c r="X14" i="18"/>
  <c r="AI14" i="18"/>
  <c r="X58" i="17"/>
  <c r="X72" i="17"/>
  <c r="X75" i="17"/>
  <c r="Z124" i="17"/>
  <c r="X57" i="17"/>
  <c r="X43" i="17"/>
  <c r="X81" i="17"/>
  <c r="Z63" i="17"/>
  <c r="Z71" i="17"/>
  <c r="AB71" i="17" s="1"/>
  <c r="Z79" i="17"/>
  <c r="Z87" i="17"/>
  <c r="Z95" i="17"/>
  <c r="Z103" i="17"/>
  <c r="Z111" i="17"/>
  <c r="Z64" i="17"/>
  <c r="Z72" i="17"/>
  <c r="Z80" i="17"/>
  <c r="Z88" i="17"/>
  <c r="Z96" i="17"/>
  <c r="Z104" i="17"/>
  <c r="Z112" i="17"/>
  <c r="AU15" i="17"/>
  <c r="Z59" i="17"/>
  <c r="Z67" i="17"/>
  <c r="Z75" i="17"/>
  <c r="Z83" i="17"/>
  <c r="Z91" i="17"/>
  <c r="Z99" i="17"/>
  <c r="Z107" i="17"/>
  <c r="Z115" i="17"/>
  <c r="Z123" i="17"/>
  <c r="Z60" i="17"/>
  <c r="Z68" i="17"/>
  <c r="Z76" i="17"/>
  <c r="Z84" i="17"/>
  <c r="Z92" i="17"/>
  <c r="Z100" i="17"/>
  <c r="Z108" i="17"/>
  <c r="Z116" i="17"/>
  <c r="Y30" i="17"/>
  <c r="X46" i="17"/>
  <c r="X76" i="17"/>
  <c r="X44" i="17"/>
  <c r="X79" i="17"/>
  <c r="AA108" i="17"/>
  <c r="BA18" i="17"/>
  <c r="X56" i="17"/>
  <c r="X15" i="17"/>
  <c r="AA104" i="17"/>
  <c r="AA82" i="17"/>
  <c r="X18" i="17"/>
  <c r="X82" i="17"/>
  <c r="Z62" i="17"/>
  <c r="Z70" i="17"/>
  <c r="Z78" i="17"/>
  <c r="Z86" i="17"/>
  <c r="Z94" i="17"/>
  <c r="Z102" i="17"/>
  <c r="Z110" i="17"/>
  <c r="Z118" i="17"/>
  <c r="Z126" i="17"/>
  <c r="Z101" i="17"/>
  <c r="Z65" i="17"/>
  <c r="Z73" i="17"/>
  <c r="AB73" i="17" s="1"/>
  <c r="Z81" i="17"/>
  <c r="Z89" i="17"/>
  <c r="Z97" i="17"/>
  <c r="Z105" i="17"/>
  <c r="Z113" i="17"/>
  <c r="Z117" i="17"/>
  <c r="Z66" i="17"/>
  <c r="Z74" i="17"/>
  <c r="Z82" i="17"/>
  <c r="Z90" i="17"/>
  <c r="Z98" i="17"/>
  <c r="Z106" i="17"/>
  <c r="Z114" i="17"/>
  <c r="Z61" i="17"/>
  <c r="Z69" i="17"/>
  <c r="Z77" i="17"/>
  <c r="Z93" i="17"/>
  <c r="Z109" i="17"/>
  <c r="AU18" i="17"/>
  <c r="Z85" i="17"/>
  <c r="Z22" i="17"/>
  <c r="Z30" i="17"/>
  <c r="Z38" i="17"/>
  <c r="Z46" i="17"/>
  <c r="Z54" i="17"/>
  <c r="Z15" i="17"/>
  <c r="Z23" i="17"/>
  <c r="Z31" i="17"/>
  <c r="Z39" i="17"/>
  <c r="Z47" i="17"/>
  <c r="Z55" i="17"/>
  <c r="Z119" i="17"/>
  <c r="Z14" i="17"/>
  <c r="Z16" i="17"/>
  <c r="Z24" i="17"/>
  <c r="Z32" i="17"/>
  <c r="Z40" i="17"/>
  <c r="Z48" i="17"/>
  <c r="Z56" i="17"/>
  <c r="Z120" i="17"/>
  <c r="Z17" i="17"/>
  <c r="Z25" i="17"/>
  <c r="Z33" i="17"/>
  <c r="Z41" i="17"/>
  <c r="Z49" i="17"/>
  <c r="Z57" i="17"/>
  <c r="Z121" i="17"/>
  <c r="Z18" i="17"/>
  <c r="Z26" i="17"/>
  <c r="Z34" i="17"/>
  <c r="Z42" i="17"/>
  <c r="Z50" i="17"/>
  <c r="Z58" i="17"/>
  <c r="Z122" i="17"/>
  <c r="AU16" i="17"/>
  <c r="Z19" i="17"/>
  <c r="Z27" i="17"/>
  <c r="Z35" i="17"/>
  <c r="Z43" i="17"/>
  <c r="Z51" i="17"/>
  <c r="Z21" i="17"/>
  <c r="Z29" i="17"/>
  <c r="Z37" i="17"/>
  <c r="Z45" i="17"/>
  <c r="Z53" i="17"/>
  <c r="Z20" i="17"/>
  <c r="Z28" i="17"/>
  <c r="Z36" i="17"/>
  <c r="Z44" i="17"/>
  <c r="AB44" i="17" s="1"/>
  <c r="Z52" i="17"/>
  <c r="AG35" i="11"/>
  <c r="AI35" i="11" s="1"/>
  <c r="AG28" i="11"/>
  <c r="AI28" i="11" s="1"/>
  <c r="AG33" i="11"/>
  <c r="AI33" i="11" s="1"/>
  <c r="AS28" i="11"/>
  <c r="AU28" i="11" s="1"/>
  <c r="AG40" i="11"/>
  <c r="AI40" i="11" s="1"/>
  <c r="AG31" i="11"/>
  <c r="AI31" i="11" s="1"/>
  <c r="AG38" i="11"/>
  <c r="AI38" i="11" s="1"/>
  <c r="AG30" i="11"/>
  <c r="AI30" i="11" s="1"/>
  <c r="AG39" i="11"/>
  <c r="AI39" i="11" s="1"/>
  <c r="AG37" i="11"/>
  <c r="AI37" i="11" s="1"/>
  <c r="AG29" i="11"/>
  <c r="AI29" i="11" s="1"/>
  <c r="AG34" i="11"/>
  <c r="AI34" i="11" s="1"/>
  <c r="AS30" i="11"/>
  <c r="AS31" i="11"/>
  <c r="Z138" i="11" s="1"/>
  <c r="AS32" i="11"/>
  <c r="AS29" i="11"/>
  <c r="AC38" i="19"/>
  <c r="W38" i="19" s="1"/>
  <c r="AC47" i="19"/>
  <c r="T47" i="19" s="1"/>
  <c r="AC53" i="19"/>
  <c r="R53" i="19" s="1"/>
  <c r="AC78" i="19"/>
  <c r="W78" i="19" s="1"/>
  <c r="AC103" i="19"/>
  <c r="U103" i="19" s="1"/>
  <c r="AC60" i="19"/>
  <c r="V60" i="19" s="1"/>
  <c r="AC23" i="19"/>
  <c r="V23" i="19" s="1"/>
  <c r="AC80" i="19"/>
  <c r="V80" i="19" s="1"/>
  <c r="AC97" i="19"/>
  <c r="P97" i="19" s="1"/>
  <c r="AC99" i="19"/>
  <c r="R99" i="19" s="1"/>
  <c r="AC76" i="19"/>
  <c r="Q76" i="19" s="1"/>
  <c r="AC88" i="19"/>
  <c r="R88" i="19" s="1"/>
  <c r="AC58" i="19"/>
  <c r="S58" i="19" s="1"/>
  <c r="AC116" i="19"/>
  <c r="O116" i="19" s="1"/>
  <c r="AC17" i="19"/>
  <c r="S17" i="19" s="1"/>
  <c r="AC40" i="19"/>
  <c r="Q40" i="19" s="1"/>
  <c r="AC24" i="19"/>
  <c r="Q24" i="19" s="1"/>
  <c r="V38" i="19"/>
  <c r="AC121" i="19"/>
  <c r="O121" i="19" s="1"/>
  <c r="AC124" i="19"/>
  <c r="AC75" i="19"/>
  <c r="Q75" i="19" s="1"/>
  <c r="AC39" i="19"/>
  <c r="O39" i="19" s="1"/>
  <c r="AC67" i="19"/>
  <c r="O67" i="19" s="1"/>
  <c r="AC25" i="19"/>
  <c r="S25" i="19" s="1"/>
  <c r="AC33" i="19"/>
  <c r="Q33" i="19" s="1"/>
  <c r="U78" i="19"/>
  <c r="AC119" i="19"/>
  <c r="S119" i="19" s="1"/>
  <c r="AC117" i="19"/>
  <c r="R117" i="19" s="1"/>
  <c r="AC86" i="19"/>
  <c r="Q86" i="19" s="1"/>
  <c r="AC46" i="19"/>
  <c r="P46" i="19" s="1"/>
  <c r="U53" i="19"/>
  <c r="AC69" i="19"/>
  <c r="R69" i="19" s="1"/>
  <c r="AC56" i="19"/>
  <c r="S56" i="19" s="1"/>
  <c r="AC85" i="19"/>
  <c r="P85" i="19" s="1"/>
  <c r="AC122" i="19"/>
  <c r="AC105" i="19"/>
  <c r="Q105" i="19" s="1"/>
  <c r="AC73" i="19"/>
  <c r="R73" i="19" s="1"/>
  <c r="AC81" i="19"/>
  <c r="P81" i="19" s="1"/>
  <c r="AC95" i="19"/>
  <c r="R95" i="19" s="1"/>
  <c r="AC109" i="19"/>
  <c r="Q109" i="19" s="1"/>
  <c r="AC22" i="19"/>
  <c r="R22" i="19" s="1"/>
  <c r="AA19" i="18"/>
  <c r="AA45" i="18"/>
  <c r="AA30" i="18"/>
  <c r="AA52" i="18"/>
  <c r="AA22" i="18"/>
  <c r="AA56" i="18"/>
  <c r="AA24" i="18"/>
  <c r="AA43" i="18"/>
  <c r="AA50" i="18"/>
  <c r="AA38" i="18"/>
  <c r="AA28" i="18"/>
  <c r="AA54" i="18"/>
  <c r="AA63" i="18"/>
  <c r="X38" i="18"/>
  <c r="AA15" i="18"/>
  <c r="AA46" i="18"/>
  <c r="AA36" i="18"/>
  <c r="AA34" i="18"/>
  <c r="AA57" i="18"/>
  <c r="AA35" i="18"/>
  <c r="AA16" i="18"/>
  <c r="AA51" i="18"/>
  <c r="AA44" i="18"/>
  <c r="AA42" i="18"/>
  <c r="AA123" i="18"/>
  <c r="AA91" i="18"/>
  <c r="X37" i="18"/>
  <c r="AA21" i="18"/>
  <c r="AA20" i="18"/>
  <c r="AA17" i="18"/>
  <c r="AA23" i="18"/>
  <c r="AA55" i="18"/>
  <c r="AA125" i="18"/>
  <c r="X35" i="18"/>
  <c r="AA27" i="18"/>
  <c r="AA25" i="18"/>
  <c r="AA26" i="18"/>
  <c r="AA33" i="18"/>
  <c r="AA31" i="18"/>
  <c r="AA58" i="18"/>
  <c r="P88" i="19"/>
  <c r="Q88" i="19"/>
  <c r="AC62" i="19"/>
  <c r="AC52" i="19"/>
  <c r="AC50" i="19"/>
  <c r="AC120" i="19"/>
  <c r="AC82" i="19"/>
  <c r="AC123" i="19"/>
  <c r="AC32" i="19"/>
  <c r="AC87" i="19"/>
  <c r="AC37" i="19"/>
  <c r="AC106" i="19"/>
  <c r="AC57" i="19"/>
  <c r="AC125" i="19"/>
  <c r="AC79" i="19"/>
  <c r="AC64" i="19"/>
  <c r="O119" i="19"/>
  <c r="P119" i="19"/>
  <c r="Q119" i="19"/>
  <c r="AC74" i="19"/>
  <c r="AC26" i="19"/>
  <c r="AC84" i="19"/>
  <c r="AC93" i="19"/>
  <c r="AC36" i="19"/>
  <c r="AC112" i="19"/>
  <c r="AC27" i="19"/>
  <c r="AC96" i="19"/>
  <c r="AC71" i="19"/>
  <c r="AC45" i="19"/>
  <c r="AC18" i="19"/>
  <c r="AC94" i="19"/>
  <c r="O76" i="19"/>
  <c r="R76" i="19"/>
  <c r="P76" i="19"/>
  <c r="AC77" i="19"/>
  <c r="AC100" i="19"/>
  <c r="AC65" i="19"/>
  <c r="AC91" i="19"/>
  <c r="AC110" i="19"/>
  <c r="AC118" i="19"/>
  <c r="AC114" i="19"/>
  <c r="AC55" i="19"/>
  <c r="AC111" i="19"/>
  <c r="AC20" i="19"/>
  <c r="AC31" i="19"/>
  <c r="AC89" i="19"/>
  <c r="AC35" i="19"/>
  <c r="AC104" i="19"/>
  <c r="AC61" i="19"/>
  <c r="AC49" i="19"/>
  <c r="AC107" i="19"/>
  <c r="AC63" i="19"/>
  <c r="AC70" i="19"/>
  <c r="AC115" i="19"/>
  <c r="AC98" i="19"/>
  <c r="AC21" i="19"/>
  <c r="S99" i="19"/>
  <c r="AC15" i="19"/>
  <c r="AC72" i="19"/>
  <c r="AC44" i="19"/>
  <c r="AC29" i="19"/>
  <c r="AC43" i="19"/>
  <c r="AC48" i="19"/>
  <c r="AC51" i="19"/>
  <c r="AC83" i="19"/>
  <c r="AC66" i="19"/>
  <c r="AC113" i="19"/>
  <c r="AC108" i="19"/>
  <c r="AC14" i="19"/>
  <c r="AC101" i="19"/>
  <c r="AC42" i="19"/>
  <c r="Q38" i="19"/>
  <c r="O38" i="19"/>
  <c r="S38" i="19"/>
  <c r="P38" i="19"/>
  <c r="R38" i="19"/>
  <c r="AC28" i="19"/>
  <c r="AC19" i="19"/>
  <c r="AC30" i="19"/>
  <c r="AC16" i="19"/>
  <c r="AC68" i="19"/>
  <c r="AC54" i="19"/>
  <c r="AC90" i="19"/>
  <c r="AC102" i="19"/>
  <c r="AC92" i="19"/>
  <c r="AC59" i="19"/>
  <c r="AC34" i="19"/>
  <c r="O122" i="19"/>
  <c r="O53" i="19"/>
  <c r="P78" i="19"/>
  <c r="O78" i="19"/>
  <c r="S78" i="19"/>
  <c r="Q78" i="19"/>
  <c r="R78" i="19"/>
  <c r="S24" i="19"/>
  <c r="AC41" i="19"/>
  <c r="AA68" i="17"/>
  <c r="AA80" i="17"/>
  <c r="AA84" i="17"/>
  <c r="AA106" i="17"/>
  <c r="AA112" i="17"/>
  <c r="AA78" i="17"/>
  <c r="AA92" i="17"/>
  <c r="AA114" i="17"/>
  <c r="AA70" i="17"/>
  <c r="AA74" i="17"/>
  <c r="AA94" i="17"/>
  <c r="AA113" i="18"/>
  <c r="AA119" i="18"/>
  <c r="Y30" i="18"/>
  <c r="AA79" i="18"/>
  <c r="AA99" i="18"/>
  <c r="AA87" i="18"/>
  <c r="AA101" i="18"/>
  <c r="AA75" i="18"/>
  <c r="AA107" i="18"/>
  <c r="AA95" i="18"/>
  <c r="AA109" i="18"/>
  <c r="AA59" i="18"/>
  <c r="AA115" i="18"/>
  <c r="AA103" i="18"/>
  <c r="AA117" i="18"/>
  <c r="AA67" i="18"/>
  <c r="AA81" i="18"/>
  <c r="AA111" i="18"/>
  <c r="AA89" i="18"/>
  <c r="AA65" i="18"/>
  <c r="AA71" i="18"/>
  <c r="AA73" i="18"/>
  <c r="AA97" i="18"/>
  <c r="AA77" i="18"/>
  <c r="AA61" i="18"/>
  <c r="AA83" i="18"/>
  <c r="AA105" i="18"/>
  <c r="AA85" i="18"/>
  <c r="AY31" i="11"/>
  <c r="X70" i="11"/>
  <c r="AM32" i="11"/>
  <c r="AO32" i="11" s="1"/>
  <c r="AY30" i="11"/>
  <c r="AY29" i="11"/>
  <c r="BA29" i="11" s="1"/>
  <c r="AY32" i="11"/>
  <c r="Y33" i="11"/>
  <c r="X31" i="11"/>
  <c r="X140" i="11"/>
  <c r="Y115" i="18"/>
  <c r="Y91" i="18"/>
  <c r="Y104" i="18"/>
  <c r="Y117" i="18"/>
  <c r="Y93" i="18"/>
  <c r="Y106" i="18"/>
  <c r="Y82" i="18"/>
  <c r="Y103" i="18"/>
  <c r="Y79" i="18"/>
  <c r="Y116" i="18"/>
  <c r="Y92" i="18"/>
  <c r="Y105" i="18"/>
  <c r="Y81" i="18"/>
  <c r="Y68" i="18"/>
  <c r="Y80" i="18"/>
  <c r="Y57" i="18"/>
  <c r="Y70" i="18"/>
  <c r="Y67" i="18"/>
  <c r="Y94" i="18"/>
  <c r="Y118" i="18"/>
  <c r="Y69" i="18"/>
  <c r="Y53" i="18"/>
  <c r="Y32" i="18"/>
  <c r="Y45" i="18"/>
  <c r="Y37" i="18"/>
  <c r="Y49" i="18"/>
  <c r="Y41" i="18"/>
  <c r="Y33" i="18"/>
  <c r="X118" i="18"/>
  <c r="X110" i="18"/>
  <c r="X115" i="18"/>
  <c r="X107" i="18"/>
  <c r="X112" i="18"/>
  <c r="X117" i="18"/>
  <c r="X109" i="18"/>
  <c r="X114" i="18"/>
  <c r="X111" i="18"/>
  <c r="X116" i="18"/>
  <c r="X108" i="18"/>
  <c r="X52" i="18"/>
  <c r="X54" i="18"/>
  <c r="X113" i="18"/>
  <c r="X51" i="18"/>
  <c r="X24" i="18"/>
  <c r="X53" i="18"/>
  <c r="X23" i="18"/>
  <c r="Y31" i="18"/>
  <c r="X17" i="18"/>
  <c r="X19" i="18"/>
  <c r="X125" i="18"/>
  <c r="X94" i="18"/>
  <c r="X86" i="18"/>
  <c r="X123" i="18"/>
  <c r="X91" i="18"/>
  <c r="X120" i="18"/>
  <c r="X88" i="18"/>
  <c r="X124" i="18"/>
  <c r="X93" i="18"/>
  <c r="X85" i="18"/>
  <c r="X122" i="18"/>
  <c r="X90" i="18"/>
  <c r="X119" i="18"/>
  <c r="X87" i="18"/>
  <c r="X92" i="18"/>
  <c r="X84" i="18"/>
  <c r="X121" i="18"/>
  <c r="X83" i="18"/>
  <c r="X89" i="18"/>
  <c r="X27" i="18"/>
  <c r="X32" i="18"/>
  <c r="X20" i="18"/>
  <c r="X29" i="18"/>
  <c r="X34" i="18"/>
  <c r="X31" i="18"/>
  <c r="X33" i="18"/>
  <c r="X30" i="18"/>
  <c r="X28" i="18"/>
  <c r="X25" i="18"/>
  <c r="AA122" i="18"/>
  <c r="AA114" i="18"/>
  <c r="AA106" i="18"/>
  <c r="AA98" i="18"/>
  <c r="AA90" i="18"/>
  <c r="AA116" i="18"/>
  <c r="AA108" i="18"/>
  <c r="AA100" i="18"/>
  <c r="AA92" i="18"/>
  <c r="AA84" i="18"/>
  <c r="AA76" i="18"/>
  <c r="AA118" i="18"/>
  <c r="AA110" i="18"/>
  <c r="AA102" i="18"/>
  <c r="AA94" i="18"/>
  <c r="AA86" i="18"/>
  <c r="AA78" i="18"/>
  <c r="AA104" i="18"/>
  <c r="AA80" i="18"/>
  <c r="AA70" i="18"/>
  <c r="AA62" i="18"/>
  <c r="AA88" i="18"/>
  <c r="AA82" i="18"/>
  <c r="AA72" i="18"/>
  <c r="AA64" i="18"/>
  <c r="AA112" i="18"/>
  <c r="AA74" i="18"/>
  <c r="AA66" i="18"/>
  <c r="AA96" i="18"/>
  <c r="AA68" i="18"/>
  <c r="AA60" i="18"/>
  <c r="Y54" i="18"/>
  <c r="Y50" i="18"/>
  <c r="Y42" i="18"/>
  <c r="Y34" i="18"/>
  <c r="Y46" i="18"/>
  <c r="Y38" i="18"/>
  <c r="Y58" i="18"/>
  <c r="X66" i="18"/>
  <c r="X63" i="18"/>
  <c r="X68" i="18"/>
  <c r="X60" i="18"/>
  <c r="X65" i="18"/>
  <c r="X70" i="18"/>
  <c r="X62" i="18"/>
  <c r="X67" i="18"/>
  <c r="X59" i="18"/>
  <c r="X64" i="18"/>
  <c r="X40" i="18"/>
  <c r="X69" i="18"/>
  <c r="X42" i="18"/>
  <c r="X39" i="18"/>
  <c r="X41" i="18"/>
  <c r="X61" i="18"/>
  <c r="X16" i="18"/>
  <c r="Y107" i="18"/>
  <c r="Y83" i="18"/>
  <c r="Y96" i="18"/>
  <c r="Y109" i="18"/>
  <c r="Y98" i="18"/>
  <c r="Y95" i="18"/>
  <c r="Y108" i="18"/>
  <c r="Y84" i="18"/>
  <c r="Y97" i="18"/>
  <c r="Y71" i="18"/>
  <c r="Y60" i="18"/>
  <c r="Y52" i="18"/>
  <c r="Y86" i="18"/>
  <c r="Y73" i="18"/>
  <c r="Y110" i="18"/>
  <c r="Y85" i="18"/>
  <c r="Y62" i="18"/>
  <c r="Y59" i="18"/>
  <c r="Y72" i="18"/>
  <c r="Y56" i="18"/>
  <c r="Y61" i="18"/>
  <c r="Y40" i="18"/>
  <c r="Y48" i="18"/>
  <c r="Y29" i="18"/>
  <c r="Y74" i="18"/>
  <c r="Y44" i="18"/>
  <c r="Y36" i="18"/>
  <c r="Y123" i="18"/>
  <c r="Y99" i="18"/>
  <c r="Y120" i="18"/>
  <c r="Y112" i="18"/>
  <c r="Y88" i="18"/>
  <c r="Y124" i="18"/>
  <c r="Y101" i="18"/>
  <c r="Y122" i="18"/>
  <c r="Y114" i="18"/>
  <c r="Y90" i="18"/>
  <c r="Y119" i="18"/>
  <c r="Y111" i="18"/>
  <c r="Y87" i="18"/>
  <c r="Y100" i="18"/>
  <c r="Y121" i="18"/>
  <c r="Y113" i="18"/>
  <c r="Y89" i="18"/>
  <c r="Y102" i="18"/>
  <c r="Y63" i="18"/>
  <c r="Y125" i="18"/>
  <c r="Y77" i="18"/>
  <c r="Y65" i="18"/>
  <c r="Y76" i="18"/>
  <c r="Y75" i="18"/>
  <c r="Y64" i="18"/>
  <c r="Y66" i="18"/>
  <c r="Y26" i="18"/>
  <c r="Y20" i="18"/>
  <c r="Y25" i="18"/>
  <c r="Y21" i="18"/>
  <c r="Y24" i="18"/>
  <c r="Y22" i="18"/>
  <c r="Y23" i="18"/>
  <c r="Y15" i="18"/>
  <c r="Y14" i="18"/>
  <c r="Y78" i="18"/>
  <c r="Y17" i="18"/>
  <c r="Y19" i="18"/>
  <c r="Y18" i="18"/>
  <c r="Y16" i="18"/>
  <c r="X21" i="18"/>
  <c r="X78" i="18"/>
  <c r="X77" i="18"/>
  <c r="X82" i="18"/>
  <c r="X79" i="18"/>
  <c r="X76" i="18"/>
  <c r="X74" i="18"/>
  <c r="X71" i="18"/>
  <c r="X80" i="18"/>
  <c r="X73" i="18"/>
  <c r="X75" i="18"/>
  <c r="X72" i="18"/>
  <c r="X43" i="18"/>
  <c r="X81" i="18"/>
  <c r="X45" i="18"/>
  <c r="X18" i="18"/>
  <c r="X46" i="18"/>
  <c r="X44" i="18"/>
  <c r="X102" i="18"/>
  <c r="X99" i="18"/>
  <c r="X104" i="18"/>
  <c r="X96" i="18"/>
  <c r="X101" i="18"/>
  <c r="X106" i="18"/>
  <c r="X98" i="18"/>
  <c r="X103" i="18"/>
  <c r="X95" i="18"/>
  <c r="X100" i="18"/>
  <c r="X105" i="18"/>
  <c r="X49" i="18"/>
  <c r="X48" i="18"/>
  <c r="X50" i="18"/>
  <c r="X22" i="18"/>
  <c r="X47" i="18"/>
  <c r="X97" i="18"/>
  <c r="AA120" i="18"/>
  <c r="Y28" i="18"/>
  <c r="X58" i="18"/>
  <c r="X55" i="18"/>
  <c r="X57" i="18"/>
  <c r="X56" i="18"/>
  <c r="X26" i="18"/>
  <c r="AA121" i="18"/>
  <c r="X23" i="17"/>
  <c r="Y115" i="17"/>
  <c r="Y91" i="17"/>
  <c r="Y104" i="17"/>
  <c r="Y80" i="17"/>
  <c r="Y117" i="17"/>
  <c r="Y93" i="17"/>
  <c r="Y106" i="17"/>
  <c r="Y82" i="17"/>
  <c r="Y103" i="17"/>
  <c r="Y79" i="17"/>
  <c r="Y116" i="17"/>
  <c r="Y92" i="17"/>
  <c r="Y105" i="17"/>
  <c r="Y81" i="17"/>
  <c r="Y57" i="17"/>
  <c r="Y70" i="17"/>
  <c r="Y67" i="17"/>
  <c r="Y69" i="17"/>
  <c r="Y53" i="17"/>
  <c r="Y94" i="17"/>
  <c r="Y118" i="17"/>
  <c r="Y49" i="17"/>
  <c r="Y41" i="17"/>
  <c r="Y32" i="17"/>
  <c r="Y45" i="17"/>
  <c r="Y37" i="17"/>
  <c r="AO20" i="17"/>
  <c r="Y68" i="17"/>
  <c r="Y123" i="17"/>
  <c r="Y99" i="17"/>
  <c r="Y120" i="17"/>
  <c r="Y112" i="17"/>
  <c r="Y88" i="17"/>
  <c r="Y125" i="17"/>
  <c r="Y101" i="17"/>
  <c r="Y77" i="17"/>
  <c r="Y122" i="17"/>
  <c r="Y114" i="17"/>
  <c r="Y90" i="17"/>
  <c r="Y119" i="17"/>
  <c r="Y111" i="17"/>
  <c r="Y87" i="17"/>
  <c r="Y124" i="17"/>
  <c r="Y100" i="17"/>
  <c r="Y76" i="17"/>
  <c r="Y121" i="17"/>
  <c r="Y113" i="17"/>
  <c r="Y89" i="17"/>
  <c r="Y102" i="17"/>
  <c r="Y65" i="17"/>
  <c r="Y126" i="17"/>
  <c r="Y64" i="17"/>
  <c r="Y75" i="17"/>
  <c r="Y66" i="17"/>
  <c r="Y63" i="17"/>
  <c r="Y24" i="17"/>
  <c r="Y22" i="17"/>
  <c r="Y23" i="17"/>
  <c r="Y78" i="17"/>
  <c r="Y17" i="17"/>
  <c r="Y26" i="17"/>
  <c r="Y20" i="17"/>
  <c r="Y25" i="17"/>
  <c r="Y21" i="17"/>
  <c r="Y19" i="17"/>
  <c r="Y14" i="17"/>
  <c r="AO18" i="17"/>
  <c r="Y15" i="17"/>
  <c r="Y16" i="17"/>
  <c r="Y18" i="17"/>
  <c r="Y54" i="17"/>
  <c r="Y46" i="17"/>
  <c r="Y58" i="17"/>
  <c r="Y50" i="17"/>
  <c r="Y42" i="17"/>
  <c r="Y34" i="17"/>
  <c r="Y38" i="17"/>
  <c r="AO22" i="17"/>
  <c r="X118" i="17"/>
  <c r="X110" i="17"/>
  <c r="X115" i="17"/>
  <c r="X107" i="17"/>
  <c r="X112" i="17"/>
  <c r="X117" i="17"/>
  <c r="X109" i="17"/>
  <c r="X114" i="17"/>
  <c r="X111" i="17"/>
  <c r="X116" i="17"/>
  <c r="X108" i="17"/>
  <c r="X54" i="17"/>
  <c r="X51" i="17"/>
  <c r="X113" i="17"/>
  <c r="X53" i="17"/>
  <c r="X52" i="17"/>
  <c r="X24" i="17"/>
  <c r="X126" i="17"/>
  <c r="X94" i="17"/>
  <c r="X86" i="17"/>
  <c r="X123" i="17"/>
  <c r="X91" i="17"/>
  <c r="X83" i="17"/>
  <c r="X120" i="17"/>
  <c r="X88" i="17"/>
  <c r="X125" i="17"/>
  <c r="X93" i="17"/>
  <c r="X85" i="17"/>
  <c r="X122" i="17"/>
  <c r="X90" i="17"/>
  <c r="X119" i="17"/>
  <c r="X87" i="17"/>
  <c r="X124" i="17"/>
  <c r="X92" i="17"/>
  <c r="X84" i="17"/>
  <c r="X121" i="17"/>
  <c r="X89" i="17"/>
  <c r="X29" i="17"/>
  <c r="X34" i="17"/>
  <c r="X31" i="17"/>
  <c r="X28" i="17"/>
  <c r="X33" i="17"/>
  <c r="X27" i="17"/>
  <c r="X32" i="17"/>
  <c r="X20" i="17"/>
  <c r="X30" i="17"/>
  <c r="Y33" i="17"/>
  <c r="AO21" i="17"/>
  <c r="X21" i="17"/>
  <c r="X68" i="17"/>
  <c r="X60" i="17"/>
  <c r="AB60" i="17" s="1"/>
  <c r="X65" i="17"/>
  <c r="X70" i="17"/>
  <c r="X62" i="17"/>
  <c r="X67" i="17"/>
  <c r="X59" i="17"/>
  <c r="X64" i="17"/>
  <c r="X69" i="17"/>
  <c r="X61" i="17"/>
  <c r="X66" i="17"/>
  <c r="X42" i="17"/>
  <c r="X39" i="17"/>
  <c r="X63" i="17"/>
  <c r="X41" i="17"/>
  <c r="X40" i="17"/>
  <c r="X16" i="17"/>
  <c r="X17" i="17"/>
  <c r="AA120" i="17"/>
  <c r="Y51" i="17"/>
  <c r="Y55" i="17"/>
  <c r="Y47" i="17"/>
  <c r="Y39" i="17"/>
  <c r="Y43" i="17"/>
  <c r="Y35" i="17"/>
  <c r="Y27" i="17"/>
  <c r="AO14" i="17"/>
  <c r="X19" i="17"/>
  <c r="AA121" i="17"/>
  <c r="X37" i="17"/>
  <c r="X36" i="17"/>
  <c r="X35" i="17"/>
  <c r="X14" i="17"/>
  <c r="X38" i="17"/>
  <c r="X25" i="17"/>
  <c r="Y31" i="17"/>
  <c r="AO19" i="17"/>
  <c r="X102" i="17"/>
  <c r="X99" i="17"/>
  <c r="X104" i="17"/>
  <c r="X96" i="17"/>
  <c r="X101" i="17"/>
  <c r="X106" i="17"/>
  <c r="X98" i="17"/>
  <c r="X103" i="17"/>
  <c r="X95" i="17"/>
  <c r="X100" i="17"/>
  <c r="X49" i="17"/>
  <c r="X105" i="17"/>
  <c r="X48" i="17"/>
  <c r="X50" i="17"/>
  <c r="X47" i="17"/>
  <c r="X22" i="17"/>
  <c r="X97" i="17"/>
  <c r="AY28" i="11"/>
  <c r="BA28" i="11" s="1"/>
  <c r="AM29" i="11"/>
  <c r="AO29" i="11" s="1"/>
  <c r="AM31" i="11"/>
  <c r="AO31" i="11" s="1"/>
  <c r="AM36" i="11"/>
  <c r="AO36" i="11" s="1"/>
  <c r="AM35" i="11"/>
  <c r="AO35" i="11" s="1"/>
  <c r="AM34" i="11"/>
  <c r="AO34" i="11" s="1"/>
  <c r="AM33" i="11"/>
  <c r="AO33" i="11" s="1"/>
  <c r="AM30" i="11"/>
  <c r="AO30" i="11" s="1"/>
  <c r="M14" i="21" l="1"/>
  <c r="M25" i="21" s="1"/>
  <c r="K25" i="21" s="1"/>
  <c r="AB43" i="17"/>
  <c r="P58" i="19"/>
  <c r="AA138" i="11"/>
  <c r="AB125" i="17"/>
  <c r="AB18" i="17"/>
  <c r="AB74" i="17"/>
  <c r="W126" i="19"/>
  <c r="O126" i="19"/>
  <c r="S126" i="19"/>
  <c r="O58" i="19"/>
  <c r="S103" i="19"/>
  <c r="Q103" i="19"/>
  <c r="P103" i="19"/>
  <c r="V126" i="19"/>
  <c r="O103" i="19"/>
  <c r="R58" i="19"/>
  <c r="R103" i="19"/>
  <c r="Q58" i="19"/>
  <c r="AB72" i="17"/>
  <c r="AB79" i="17"/>
  <c r="Y90" i="11"/>
  <c r="Y78" i="11"/>
  <c r="Y37" i="11"/>
  <c r="R126" i="19"/>
  <c r="Q126" i="19"/>
  <c r="U126" i="19"/>
  <c r="AB126" i="18"/>
  <c r="AB39" i="18"/>
  <c r="AB15" i="17"/>
  <c r="AB56" i="17"/>
  <c r="AB81" i="17"/>
  <c r="AB37" i="17"/>
  <c r="AA135" i="11"/>
  <c r="BA31" i="11"/>
  <c r="AA78" i="11"/>
  <c r="BA32" i="11"/>
  <c r="AA134" i="11"/>
  <c r="BA30" i="11"/>
  <c r="Z78" i="11"/>
  <c r="Z86" i="11"/>
  <c r="Z94" i="11"/>
  <c r="Z102" i="11"/>
  <c r="Z110" i="11"/>
  <c r="Z118" i="11"/>
  <c r="Z126" i="11"/>
  <c r="Z73" i="11"/>
  <c r="Z81" i="11"/>
  <c r="Z89" i="11"/>
  <c r="Z97" i="11"/>
  <c r="Z105" i="11"/>
  <c r="Z113" i="11"/>
  <c r="Z121" i="11"/>
  <c r="Z129" i="11"/>
  <c r="Z137" i="11"/>
  <c r="Z74" i="11"/>
  <c r="Z82" i="11"/>
  <c r="Z90" i="11"/>
  <c r="Z98" i="11"/>
  <c r="Z106" i="11"/>
  <c r="Z114" i="11"/>
  <c r="Z122" i="11"/>
  <c r="Z130" i="11"/>
  <c r="Z77" i="11"/>
  <c r="Z85" i="11"/>
  <c r="Z93" i="11"/>
  <c r="Z101" i="11"/>
  <c r="Z109" i="11"/>
  <c r="Z117" i="11"/>
  <c r="Z125" i="11"/>
  <c r="Z79" i="11"/>
  <c r="Z87" i="11"/>
  <c r="Z95" i="11"/>
  <c r="Z103" i="11"/>
  <c r="Z111" i="11"/>
  <c r="Z119" i="11"/>
  <c r="Z127" i="11"/>
  <c r="Z80" i="11"/>
  <c r="Z88" i="11"/>
  <c r="Z96" i="11"/>
  <c r="Z104" i="11"/>
  <c r="Z112" i="11"/>
  <c r="Z120" i="11"/>
  <c r="Z128" i="11"/>
  <c r="Z75" i="11"/>
  <c r="Z83" i="11"/>
  <c r="Z91" i="11"/>
  <c r="Z99" i="11"/>
  <c r="Z107" i="11"/>
  <c r="Z115" i="11"/>
  <c r="Z123" i="11"/>
  <c r="Z131" i="11"/>
  <c r="Z76" i="11"/>
  <c r="Z84" i="11"/>
  <c r="Z92" i="11"/>
  <c r="Z100" i="11"/>
  <c r="Z108" i="11"/>
  <c r="Z116" i="11"/>
  <c r="Z124" i="11"/>
  <c r="Z132" i="11"/>
  <c r="Z139" i="11"/>
  <c r="Z140" i="11"/>
  <c r="Z30" i="11"/>
  <c r="Z38" i="11"/>
  <c r="Z46" i="11"/>
  <c r="Z54" i="11"/>
  <c r="Z62" i="11"/>
  <c r="Z70" i="11"/>
  <c r="Z134" i="11"/>
  <c r="Z28" i="11"/>
  <c r="Z31" i="11"/>
  <c r="Z39" i="11"/>
  <c r="Z47" i="11"/>
  <c r="Z55" i="11"/>
  <c r="Z63" i="11"/>
  <c r="Z71" i="11"/>
  <c r="Z135" i="11"/>
  <c r="Z32" i="11"/>
  <c r="Z40" i="11"/>
  <c r="Z48" i="11"/>
  <c r="Z56" i="11"/>
  <c r="Z64" i="11"/>
  <c r="Z72" i="11"/>
  <c r="Z136" i="11"/>
  <c r="Z33" i="11"/>
  <c r="Z41" i="11"/>
  <c r="Z49" i="11"/>
  <c r="Z57" i="11"/>
  <c r="Z65" i="11"/>
  <c r="Z34" i="11"/>
  <c r="Z42" i="11"/>
  <c r="Z50" i="11"/>
  <c r="Z58" i="11"/>
  <c r="Z66" i="11"/>
  <c r="Z35" i="11"/>
  <c r="Z43" i="11"/>
  <c r="Z51" i="11"/>
  <c r="Z59" i="11"/>
  <c r="Z67" i="11"/>
  <c r="Z36" i="11"/>
  <c r="Z44" i="11"/>
  <c r="Z52" i="11"/>
  <c r="Z60" i="11"/>
  <c r="Z68" i="11"/>
  <c r="Z29" i="11"/>
  <c r="Z37" i="11"/>
  <c r="Z45" i="11"/>
  <c r="Z53" i="11"/>
  <c r="Z61" i="11"/>
  <c r="Z69" i="11"/>
  <c r="Z133" i="11"/>
  <c r="P60" i="19"/>
  <c r="S39" i="19"/>
  <c r="P69" i="19"/>
  <c r="P39" i="19"/>
  <c r="Q39" i="19"/>
  <c r="Q53" i="19"/>
  <c r="T53" i="19"/>
  <c r="P53" i="19"/>
  <c r="S53" i="19"/>
  <c r="S76" i="19"/>
  <c r="R119" i="19"/>
  <c r="O95" i="19"/>
  <c r="R40" i="19"/>
  <c r="S23" i="19"/>
  <c r="S95" i="19"/>
  <c r="R23" i="19"/>
  <c r="O81" i="19"/>
  <c r="Q25" i="19"/>
  <c r="P95" i="19"/>
  <c r="R60" i="19"/>
  <c r="T60" i="19"/>
  <c r="Q60" i="19"/>
  <c r="O60" i="19"/>
  <c r="Q81" i="19"/>
  <c r="S81" i="19"/>
  <c r="S47" i="19"/>
  <c r="T78" i="19"/>
  <c r="S88" i="19"/>
  <c r="V78" i="19"/>
  <c r="P99" i="19"/>
  <c r="O88" i="19"/>
  <c r="R80" i="19"/>
  <c r="R86" i="19"/>
  <c r="S86" i="19"/>
  <c r="Q80" i="19"/>
  <c r="S69" i="19"/>
  <c r="T38" i="19"/>
  <c r="S80" i="19"/>
  <c r="O69" i="19"/>
  <c r="U38" i="19"/>
  <c r="O80" i="19"/>
  <c r="P80" i="19"/>
  <c r="V103" i="19"/>
  <c r="Q69" i="19"/>
  <c r="O25" i="19"/>
  <c r="R81" i="19"/>
  <c r="S60" i="19"/>
  <c r="P47" i="19"/>
  <c r="W53" i="19"/>
  <c r="V53" i="19"/>
  <c r="U47" i="19"/>
  <c r="O17" i="19"/>
  <c r="Q121" i="19"/>
  <c r="U80" i="19"/>
  <c r="P121" i="19"/>
  <c r="S121" i="19"/>
  <c r="R121" i="19"/>
  <c r="R85" i="19"/>
  <c r="S105" i="19"/>
  <c r="T103" i="19"/>
  <c r="T80" i="19"/>
  <c r="P25" i="19"/>
  <c r="Q95" i="19"/>
  <c r="Q23" i="19"/>
  <c r="O99" i="19"/>
  <c r="R47" i="19"/>
  <c r="P17" i="19"/>
  <c r="O23" i="19"/>
  <c r="Q99" i="19"/>
  <c r="O47" i="19"/>
  <c r="W47" i="19"/>
  <c r="Q17" i="19"/>
  <c r="P23" i="19"/>
  <c r="P86" i="19"/>
  <c r="Q47" i="19"/>
  <c r="R25" i="19"/>
  <c r="R17" i="19"/>
  <c r="O86" i="19"/>
  <c r="Q56" i="19"/>
  <c r="P117" i="19"/>
  <c r="R67" i="19"/>
  <c r="Q117" i="19"/>
  <c r="Q67" i="19"/>
  <c r="P56" i="19"/>
  <c r="P116" i="19"/>
  <c r="P67" i="19"/>
  <c r="O56" i="19"/>
  <c r="Q116" i="19"/>
  <c r="R116" i="19"/>
  <c r="S67" i="19"/>
  <c r="R56" i="19"/>
  <c r="S116" i="19"/>
  <c r="P73" i="19"/>
  <c r="V47" i="19"/>
  <c r="T23" i="19"/>
  <c r="S73" i="19"/>
  <c r="Q73" i="19"/>
  <c r="W80" i="19"/>
  <c r="O73" i="19"/>
  <c r="W103" i="19"/>
  <c r="U23" i="19"/>
  <c r="W23" i="19"/>
  <c r="P105" i="19"/>
  <c r="R105" i="19"/>
  <c r="R97" i="19"/>
  <c r="O24" i="19"/>
  <c r="Q97" i="19"/>
  <c r="U60" i="19"/>
  <c r="P24" i="19"/>
  <c r="O97" i="19"/>
  <c r="S117" i="19"/>
  <c r="R24" i="19"/>
  <c r="O105" i="19"/>
  <c r="S97" i="19"/>
  <c r="W60" i="19"/>
  <c r="V101" i="19"/>
  <c r="W101" i="19"/>
  <c r="T101" i="19"/>
  <c r="U101" i="19"/>
  <c r="W122" i="19"/>
  <c r="V122" i="19"/>
  <c r="T122" i="19"/>
  <c r="U122" i="19"/>
  <c r="V41" i="19"/>
  <c r="W41" i="19"/>
  <c r="T41" i="19"/>
  <c r="U41" i="19"/>
  <c r="S33" i="19"/>
  <c r="S40" i="19"/>
  <c r="P122" i="19"/>
  <c r="V59" i="19"/>
  <c r="W59" i="19"/>
  <c r="T59" i="19"/>
  <c r="U59" i="19"/>
  <c r="V19" i="19"/>
  <c r="W19" i="19"/>
  <c r="T19" i="19"/>
  <c r="U19" i="19"/>
  <c r="W14" i="19"/>
  <c r="V14" i="19"/>
  <c r="U14" i="19"/>
  <c r="T14" i="19"/>
  <c r="V29" i="19"/>
  <c r="W29" i="19"/>
  <c r="T29" i="19"/>
  <c r="U29" i="19"/>
  <c r="V115" i="19"/>
  <c r="W115" i="19"/>
  <c r="U115" i="19"/>
  <c r="T115" i="19"/>
  <c r="V89" i="19"/>
  <c r="W89" i="19"/>
  <c r="T89" i="19"/>
  <c r="U89" i="19"/>
  <c r="W118" i="19"/>
  <c r="V118" i="19"/>
  <c r="T118" i="19"/>
  <c r="U118" i="19"/>
  <c r="V27" i="19"/>
  <c r="W27" i="19"/>
  <c r="T27" i="19"/>
  <c r="U27" i="19"/>
  <c r="V37" i="19"/>
  <c r="W37" i="19"/>
  <c r="T37" i="19"/>
  <c r="U37" i="19"/>
  <c r="W62" i="19"/>
  <c r="V62" i="19"/>
  <c r="T62" i="19"/>
  <c r="U62" i="19"/>
  <c r="V85" i="19"/>
  <c r="W85" i="19"/>
  <c r="T85" i="19"/>
  <c r="U85" i="19"/>
  <c r="W86" i="19"/>
  <c r="V86" i="19"/>
  <c r="T86" i="19"/>
  <c r="U86" i="19"/>
  <c r="V25" i="19"/>
  <c r="W25" i="19"/>
  <c r="T25" i="19"/>
  <c r="U25" i="19"/>
  <c r="V124" i="19"/>
  <c r="W124" i="19"/>
  <c r="T124" i="19"/>
  <c r="U124" i="19"/>
  <c r="V17" i="19"/>
  <c r="W17" i="19"/>
  <c r="T17" i="19"/>
  <c r="U17" i="19"/>
  <c r="W34" i="19"/>
  <c r="V34" i="19"/>
  <c r="T34" i="19"/>
  <c r="U34" i="19"/>
  <c r="W114" i="19"/>
  <c r="V114" i="19"/>
  <c r="T114" i="19"/>
  <c r="U114" i="19"/>
  <c r="W46" i="19"/>
  <c r="V46" i="19"/>
  <c r="T46" i="19"/>
  <c r="U46" i="19"/>
  <c r="P33" i="19"/>
  <c r="Q122" i="19"/>
  <c r="V92" i="19"/>
  <c r="W92" i="19"/>
  <c r="T92" i="19"/>
  <c r="U92" i="19"/>
  <c r="V28" i="19"/>
  <c r="W28" i="19"/>
  <c r="T28" i="19"/>
  <c r="U28" i="19"/>
  <c r="V108" i="19"/>
  <c r="W108" i="19"/>
  <c r="T108" i="19"/>
  <c r="U108" i="19"/>
  <c r="V44" i="19"/>
  <c r="W44" i="19"/>
  <c r="T44" i="19"/>
  <c r="U44" i="19"/>
  <c r="W70" i="19"/>
  <c r="V70" i="19"/>
  <c r="T70" i="19"/>
  <c r="U70" i="19"/>
  <c r="V31" i="19"/>
  <c r="W31" i="19"/>
  <c r="T31" i="19"/>
  <c r="U31" i="19"/>
  <c r="V110" i="19"/>
  <c r="W110" i="19"/>
  <c r="U110" i="19"/>
  <c r="T110" i="19"/>
  <c r="V112" i="19"/>
  <c r="W112" i="19"/>
  <c r="T112" i="19"/>
  <c r="U112" i="19"/>
  <c r="R124" i="19"/>
  <c r="V87" i="19"/>
  <c r="W87" i="19"/>
  <c r="T87" i="19"/>
  <c r="U87" i="19"/>
  <c r="O46" i="19"/>
  <c r="W22" i="19"/>
  <c r="V22" i="19"/>
  <c r="T22" i="19"/>
  <c r="U22" i="19"/>
  <c r="V56" i="19"/>
  <c r="W56" i="19"/>
  <c r="T56" i="19"/>
  <c r="U56" i="19"/>
  <c r="V117" i="19"/>
  <c r="W117" i="19"/>
  <c r="T117" i="19"/>
  <c r="U117" i="19"/>
  <c r="V67" i="19"/>
  <c r="W67" i="19"/>
  <c r="T67" i="19"/>
  <c r="U67" i="19"/>
  <c r="V121" i="19"/>
  <c r="W121" i="19"/>
  <c r="T121" i="19"/>
  <c r="U121" i="19"/>
  <c r="V116" i="19"/>
  <c r="W116" i="19"/>
  <c r="T116" i="19"/>
  <c r="U116" i="19"/>
  <c r="V96" i="19"/>
  <c r="W96" i="19"/>
  <c r="U96" i="19"/>
  <c r="T96" i="19"/>
  <c r="V75" i="19"/>
  <c r="W75" i="19"/>
  <c r="U75" i="19"/>
  <c r="T75" i="19"/>
  <c r="R33" i="19"/>
  <c r="R122" i="19"/>
  <c r="W102" i="19"/>
  <c r="V102" i="19"/>
  <c r="T102" i="19"/>
  <c r="U102" i="19"/>
  <c r="V113" i="19"/>
  <c r="W113" i="19"/>
  <c r="T113" i="19"/>
  <c r="U113" i="19"/>
  <c r="V72" i="19"/>
  <c r="W72" i="19"/>
  <c r="T72" i="19"/>
  <c r="U72" i="19"/>
  <c r="V63" i="19"/>
  <c r="W63" i="19"/>
  <c r="T63" i="19"/>
  <c r="U63" i="19"/>
  <c r="V20" i="19"/>
  <c r="W20" i="19"/>
  <c r="T20" i="19"/>
  <c r="U20" i="19"/>
  <c r="V91" i="19"/>
  <c r="W91" i="19"/>
  <c r="T91" i="19"/>
  <c r="U91" i="19"/>
  <c r="V36" i="19"/>
  <c r="W36" i="19"/>
  <c r="T36" i="19"/>
  <c r="U36" i="19"/>
  <c r="S124" i="19"/>
  <c r="V32" i="19"/>
  <c r="W32" i="19"/>
  <c r="T32" i="19"/>
  <c r="U32" i="19"/>
  <c r="P75" i="19"/>
  <c r="Q46" i="19"/>
  <c r="V109" i="19"/>
  <c r="W109" i="19"/>
  <c r="T109" i="19"/>
  <c r="U109" i="19"/>
  <c r="V69" i="19"/>
  <c r="W69" i="19"/>
  <c r="U69" i="19"/>
  <c r="T69" i="19"/>
  <c r="V119" i="19"/>
  <c r="W119" i="19"/>
  <c r="T119" i="19"/>
  <c r="U119" i="19"/>
  <c r="V39" i="19"/>
  <c r="W39" i="19"/>
  <c r="T39" i="19"/>
  <c r="U39" i="19"/>
  <c r="W58" i="19"/>
  <c r="V58" i="19"/>
  <c r="U58" i="19"/>
  <c r="T58" i="19"/>
  <c r="V43" i="19"/>
  <c r="W43" i="19"/>
  <c r="T43" i="19"/>
  <c r="U43" i="19"/>
  <c r="V40" i="19"/>
  <c r="W40" i="19"/>
  <c r="T40" i="19"/>
  <c r="U40" i="19"/>
  <c r="O33" i="19"/>
  <c r="S122" i="19"/>
  <c r="W90" i="19"/>
  <c r="V90" i="19"/>
  <c r="T90" i="19"/>
  <c r="U90" i="19"/>
  <c r="W66" i="19"/>
  <c r="V66" i="19"/>
  <c r="T66" i="19"/>
  <c r="U66" i="19"/>
  <c r="V15" i="19"/>
  <c r="W15" i="19"/>
  <c r="T15" i="19"/>
  <c r="U15" i="19"/>
  <c r="V107" i="19"/>
  <c r="W107" i="19"/>
  <c r="U107" i="19"/>
  <c r="T107" i="19"/>
  <c r="V111" i="19"/>
  <c r="W111" i="19"/>
  <c r="U111" i="19"/>
  <c r="T111" i="19"/>
  <c r="V65" i="19"/>
  <c r="W65" i="19"/>
  <c r="U65" i="19"/>
  <c r="T65" i="19"/>
  <c r="W94" i="19"/>
  <c r="V94" i="19"/>
  <c r="T94" i="19"/>
  <c r="U94" i="19"/>
  <c r="V93" i="19"/>
  <c r="W93" i="19"/>
  <c r="T93" i="19"/>
  <c r="U93" i="19"/>
  <c r="P124" i="19"/>
  <c r="V64" i="19"/>
  <c r="W64" i="19"/>
  <c r="T64" i="19"/>
  <c r="U64" i="19"/>
  <c r="V123" i="19"/>
  <c r="W123" i="19"/>
  <c r="T123" i="19"/>
  <c r="U123" i="19"/>
  <c r="R75" i="19"/>
  <c r="O22" i="19"/>
  <c r="R46" i="19"/>
  <c r="O109" i="19"/>
  <c r="O117" i="19"/>
  <c r="V95" i="19"/>
  <c r="W95" i="19"/>
  <c r="T95" i="19"/>
  <c r="U95" i="19"/>
  <c r="V88" i="19"/>
  <c r="W88" i="19"/>
  <c r="T88" i="19"/>
  <c r="U88" i="19"/>
  <c r="W98" i="19"/>
  <c r="V98" i="19"/>
  <c r="T98" i="19"/>
  <c r="U98" i="19"/>
  <c r="W106" i="19"/>
  <c r="V106" i="19"/>
  <c r="T106" i="19"/>
  <c r="U106" i="19"/>
  <c r="V54" i="19"/>
  <c r="W54" i="19"/>
  <c r="T54" i="19"/>
  <c r="U54" i="19"/>
  <c r="V83" i="19"/>
  <c r="W83" i="19"/>
  <c r="T83" i="19"/>
  <c r="U83" i="19"/>
  <c r="V49" i="19"/>
  <c r="W49" i="19"/>
  <c r="T49" i="19"/>
  <c r="U49" i="19"/>
  <c r="V100" i="19"/>
  <c r="W100" i="19"/>
  <c r="T100" i="19"/>
  <c r="U100" i="19"/>
  <c r="Q85" i="19"/>
  <c r="W18" i="19"/>
  <c r="V18" i="19"/>
  <c r="U18" i="19"/>
  <c r="T18" i="19"/>
  <c r="V84" i="19"/>
  <c r="W84" i="19"/>
  <c r="T84" i="19"/>
  <c r="U84" i="19"/>
  <c r="Q124" i="19"/>
  <c r="V79" i="19"/>
  <c r="W79" i="19"/>
  <c r="T79" i="19"/>
  <c r="U79" i="19"/>
  <c r="W82" i="19"/>
  <c r="V82" i="19"/>
  <c r="T82" i="19"/>
  <c r="U82" i="19"/>
  <c r="S75" i="19"/>
  <c r="S22" i="19"/>
  <c r="S46" i="19"/>
  <c r="S109" i="19"/>
  <c r="R39" i="19"/>
  <c r="V81" i="19"/>
  <c r="W81" i="19"/>
  <c r="T81" i="19"/>
  <c r="U81" i="19"/>
  <c r="V76" i="19"/>
  <c r="W76" i="19"/>
  <c r="T76" i="19"/>
  <c r="U76" i="19"/>
  <c r="W30" i="19"/>
  <c r="V30" i="19"/>
  <c r="T30" i="19"/>
  <c r="U30" i="19"/>
  <c r="V52" i="19"/>
  <c r="W52" i="19"/>
  <c r="T52" i="19"/>
  <c r="U52" i="19"/>
  <c r="P40" i="19"/>
  <c r="V68" i="19"/>
  <c r="W68" i="19"/>
  <c r="T68" i="19"/>
  <c r="U68" i="19"/>
  <c r="V51" i="19"/>
  <c r="W51" i="19"/>
  <c r="T51" i="19"/>
  <c r="U51" i="19"/>
  <c r="V61" i="19"/>
  <c r="W61" i="19"/>
  <c r="U61" i="19"/>
  <c r="T61" i="19"/>
  <c r="V77" i="19"/>
  <c r="W77" i="19"/>
  <c r="T77" i="19"/>
  <c r="U77" i="19"/>
  <c r="O85" i="19"/>
  <c r="V45" i="19"/>
  <c r="W45" i="19"/>
  <c r="T45" i="19"/>
  <c r="U45" i="19"/>
  <c r="V26" i="19"/>
  <c r="W26" i="19"/>
  <c r="U26" i="19"/>
  <c r="T26" i="19"/>
  <c r="O124" i="19"/>
  <c r="W125" i="19"/>
  <c r="V125" i="19"/>
  <c r="U125" i="19"/>
  <c r="T125" i="19"/>
  <c r="V120" i="19"/>
  <c r="W120" i="19"/>
  <c r="T120" i="19"/>
  <c r="U120" i="19"/>
  <c r="O75" i="19"/>
  <c r="Q22" i="19"/>
  <c r="P109" i="19"/>
  <c r="V73" i="19"/>
  <c r="W73" i="19"/>
  <c r="T73" i="19"/>
  <c r="U73" i="19"/>
  <c r="V99" i="19"/>
  <c r="W99" i="19"/>
  <c r="T99" i="19"/>
  <c r="U99" i="19"/>
  <c r="V35" i="19"/>
  <c r="W35" i="19"/>
  <c r="T35" i="19"/>
  <c r="U35" i="19"/>
  <c r="V33" i="19"/>
  <c r="W33" i="19"/>
  <c r="T33" i="19"/>
  <c r="U33" i="19"/>
  <c r="O40" i="19"/>
  <c r="V16" i="19"/>
  <c r="W16" i="19"/>
  <c r="T16" i="19"/>
  <c r="U16" i="19"/>
  <c r="W42" i="19"/>
  <c r="V42" i="19"/>
  <c r="U42" i="19"/>
  <c r="T42" i="19"/>
  <c r="V48" i="19"/>
  <c r="W48" i="19"/>
  <c r="T48" i="19"/>
  <c r="U48" i="19"/>
  <c r="V21" i="19"/>
  <c r="W21" i="19"/>
  <c r="T21" i="19"/>
  <c r="U21" i="19"/>
  <c r="V104" i="19"/>
  <c r="W104" i="19"/>
  <c r="U104" i="19"/>
  <c r="T104" i="19"/>
  <c r="V55" i="19"/>
  <c r="W55" i="19"/>
  <c r="T55" i="19"/>
  <c r="U55" i="19"/>
  <c r="S85" i="19"/>
  <c r="V71" i="19"/>
  <c r="W71" i="19"/>
  <c r="T71" i="19"/>
  <c r="U71" i="19"/>
  <c r="W74" i="19"/>
  <c r="V74" i="19"/>
  <c r="U74" i="19"/>
  <c r="T74" i="19"/>
  <c r="V57" i="19"/>
  <c r="W57" i="19"/>
  <c r="U57" i="19"/>
  <c r="T57" i="19"/>
  <c r="W50" i="19"/>
  <c r="V50" i="19"/>
  <c r="T50" i="19"/>
  <c r="U50" i="19"/>
  <c r="P22" i="19"/>
  <c r="R109" i="19"/>
  <c r="V105" i="19"/>
  <c r="W105" i="19"/>
  <c r="U105" i="19"/>
  <c r="T105" i="19"/>
  <c r="V24" i="19"/>
  <c r="W24" i="19"/>
  <c r="U24" i="19"/>
  <c r="T24" i="19"/>
  <c r="V97" i="19"/>
  <c r="W97" i="19"/>
  <c r="U97" i="19"/>
  <c r="T97" i="19"/>
  <c r="AB56" i="18"/>
  <c r="AB35" i="18"/>
  <c r="AB50" i="18"/>
  <c r="AB87" i="17"/>
  <c r="AB48" i="17"/>
  <c r="AB83" i="17"/>
  <c r="AA34" i="11"/>
  <c r="AA140" i="11"/>
  <c r="Y31" i="11"/>
  <c r="Y140" i="11"/>
  <c r="AB48" i="18"/>
  <c r="Q28" i="19"/>
  <c r="O28" i="19"/>
  <c r="P28" i="19"/>
  <c r="S28" i="19"/>
  <c r="R28" i="19"/>
  <c r="S44" i="19"/>
  <c r="R44" i="19"/>
  <c r="Q44" i="19"/>
  <c r="P44" i="19"/>
  <c r="O44" i="19"/>
  <c r="O70" i="19"/>
  <c r="R70" i="19"/>
  <c r="P70" i="19"/>
  <c r="S70" i="19"/>
  <c r="Q70" i="19"/>
  <c r="Q31" i="19"/>
  <c r="O31" i="19"/>
  <c r="R31" i="19"/>
  <c r="S31" i="19"/>
  <c r="P31" i="19"/>
  <c r="S110" i="19"/>
  <c r="R110" i="19"/>
  <c r="O110" i="19"/>
  <c r="P110" i="19"/>
  <c r="Q110" i="19"/>
  <c r="R112" i="19"/>
  <c r="O112" i="19"/>
  <c r="Q112" i="19"/>
  <c r="S112" i="19"/>
  <c r="P112" i="19"/>
  <c r="P87" i="19"/>
  <c r="Q87" i="19"/>
  <c r="O87" i="19"/>
  <c r="R87" i="19"/>
  <c r="S87" i="19"/>
  <c r="S102" i="19"/>
  <c r="R102" i="19"/>
  <c r="O102" i="19"/>
  <c r="Q102" i="19"/>
  <c r="P102" i="19"/>
  <c r="O113" i="19"/>
  <c r="S113" i="19"/>
  <c r="P113" i="19"/>
  <c r="R113" i="19"/>
  <c r="Q113" i="19"/>
  <c r="O72" i="19"/>
  <c r="Q72" i="19"/>
  <c r="P72" i="19"/>
  <c r="R72" i="19"/>
  <c r="S72" i="19"/>
  <c r="O63" i="19"/>
  <c r="Q63" i="19"/>
  <c r="P63" i="19"/>
  <c r="R63" i="19"/>
  <c r="S63" i="19"/>
  <c r="P20" i="19"/>
  <c r="Q20" i="19"/>
  <c r="R20" i="19"/>
  <c r="S20" i="19"/>
  <c r="O20" i="19"/>
  <c r="S91" i="19"/>
  <c r="P91" i="19"/>
  <c r="Q91" i="19"/>
  <c r="O91" i="19"/>
  <c r="R91" i="19"/>
  <c r="S36" i="19"/>
  <c r="R36" i="19"/>
  <c r="P36" i="19"/>
  <c r="Q36" i="19"/>
  <c r="O36" i="19"/>
  <c r="Q32" i="19"/>
  <c r="O32" i="19"/>
  <c r="S32" i="19"/>
  <c r="R32" i="19"/>
  <c r="P32" i="19"/>
  <c r="O92" i="19"/>
  <c r="P92" i="19"/>
  <c r="S92" i="19"/>
  <c r="R92" i="19"/>
  <c r="Q92" i="19"/>
  <c r="O66" i="19"/>
  <c r="R66" i="19"/>
  <c r="P66" i="19"/>
  <c r="Q66" i="19"/>
  <c r="S66" i="19"/>
  <c r="O107" i="19"/>
  <c r="P107" i="19"/>
  <c r="Q107" i="19"/>
  <c r="S107" i="19"/>
  <c r="R107" i="19"/>
  <c r="O111" i="19"/>
  <c r="Q111" i="19"/>
  <c r="R111" i="19"/>
  <c r="P111" i="19"/>
  <c r="S111" i="19"/>
  <c r="S65" i="19"/>
  <c r="Q65" i="19"/>
  <c r="O65" i="19"/>
  <c r="R65" i="19"/>
  <c r="P65" i="19"/>
  <c r="S94" i="19"/>
  <c r="R94" i="19"/>
  <c r="Q94" i="19"/>
  <c r="O94" i="19"/>
  <c r="P94" i="19"/>
  <c r="R93" i="19"/>
  <c r="P93" i="19"/>
  <c r="S93" i="19"/>
  <c r="O93" i="19"/>
  <c r="Q93" i="19"/>
  <c r="O64" i="19"/>
  <c r="Q64" i="19"/>
  <c r="P64" i="19"/>
  <c r="R64" i="19"/>
  <c r="S64" i="19"/>
  <c r="O123" i="19"/>
  <c r="S123" i="19"/>
  <c r="P123" i="19"/>
  <c r="R123" i="19"/>
  <c r="Q123" i="19"/>
  <c r="O108" i="19"/>
  <c r="P108" i="19"/>
  <c r="S108" i="19"/>
  <c r="Q108" i="19"/>
  <c r="R108" i="19"/>
  <c r="S90" i="19"/>
  <c r="R90" i="19"/>
  <c r="P90" i="19"/>
  <c r="Q90" i="19"/>
  <c r="O90" i="19"/>
  <c r="S15" i="19"/>
  <c r="R15" i="19"/>
  <c r="P15" i="19"/>
  <c r="Q15" i="19"/>
  <c r="O15" i="19"/>
  <c r="P54" i="19"/>
  <c r="Q54" i="19"/>
  <c r="S54" i="19"/>
  <c r="R54" i="19"/>
  <c r="O54" i="19"/>
  <c r="P83" i="19"/>
  <c r="O83" i="19"/>
  <c r="S83" i="19"/>
  <c r="Q83" i="19"/>
  <c r="R83" i="19"/>
  <c r="R49" i="19"/>
  <c r="S49" i="19"/>
  <c r="P49" i="19"/>
  <c r="Q49" i="19"/>
  <c r="O49" i="19"/>
  <c r="O100" i="19"/>
  <c r="P100" i="19"/>
  <c r="R100" i="19"/>
  <c r="S100" i="19"/>
  <c r="Q100" i="19"/>
  <c r="S18" i="19"/>
  <c r="R18" i="19"/>
  <c r="P18" i="19"/>
  <c r="Q18" i="19"/>
  <c r="O18" i="19"/>
  <c r="P84" i="19"/>
  <c r="O84" i="19"/>
  <c r="S84" i="19"/>
  <c r="Q84" i="19"/>
  <c r="R84" i="19"/>
  <c r="P79" i="19"/>
  <c r="O79" i="19"/>
  <c r="S79" i="19"/>
  <c r="Q79" i="19"/>
  <c r="R79" i="19"/>
  <c r="P82" i="19"/>
  <c r="O82" i="19"/>
  <c r="S82" i="19"/>
  <c r="Q82" i="19"/>
  <c r="R82" i="19"/>
  <c r="O68" i="19"/>
  <c r="Q68" i="19"/>
  <c r="S68" i="19"/>
  <c r="P68" i="19"/>
  <c r="R68" i="19"/>
  <c r="Q51" i="19"/>
  <c r="O51" i="19"/>
  <c r="S51" i="19"/>
  <c r="R51" i="19"/>
  <c r="P51" i="19"/>
  <c r="O61" i="19"/>
  <c r="Q61" i="19"/>
  <c r="S61" i="19"/>
  <c r="P61" i="19"/>
  <c r="R61" i="19"/>
  <c r="O77" i="19"/>
  <c r="S77" i="19"/>
  <c r="Q77" i="19"/>
  <c r="R77" i="19"/>
  <c r="P77" i="19"/>
  <c r="R45" i="19"/>
  <c r="S45" i="19"/>
  <c r="Q45" i="19"/>
  <c r="O45" i="19"/>
  <c r="P45" i="19"/>
  <c r="S26" i="19"/>
  <c r="R26" i="19"/>
  <c r="P26" i="19"/>
  <c r="Q26" i="19"/>
  <c r="O26" i="19"/>
  <c r="P125" i="19"/>
  <c r="R125" i="19"/>
  <c r="O125" i="19"/>
  <c r="S125" i="19"/>
  <c r="Q125" i="19"/>
  <c r="S120" i="19"/>
  <c r="R120" i="19"/>
  <c r="Q120" i="19"/>
  <c r="P120" i="19"/>
  <c r="O120" i="19"/>
  <c r="S16" i="19"/>
  <c r="R16" i="19"/>
  <c r="Q16" i="19"/>
  <c r="P16" i="19"/>
  <c r="O16" i="19"/>
  <c r="O42" i="19"/>
  <c r="S42" i="19"/>
  <c r="Q42" i="19"/>
  <c r="R42" i="19"/>
  <c r="P42" i="19"/>
  <c r="S48" i="19"/>
  <c r="R48" i="19"/>
  <c r="Q48" i="19"/>
  <c r="O48" i="19"/>
  <c r="P48" i="19"/>
  <c r="P21" i="19"/>
  <c r="Q21" i="19"/>
  <c r="R21" i="19"/>
  <c r="S21" i="19"/>
  <c r="O21" i="19"/>
  <c r="O104" i="19"/>
  <c r="P104" i="19"/>
  <c r="R104" i="19"/>
  <c r="Q104" i="19"/>
  <c r="S104" i="19"/>
  <c r="Q55" i="19"/>
  <c r="O55" i="19"/>
  <c r="P55" i="19"/>
  <c r="R55" i="19"/>
  <c r="S55" i="19"/>
  <c r="O71" i="19"/>
  <c r="P71" i="19"/>
  <c r="R71" i="19"/>
  <c r="S71" i="19"/>
  <c r="Q71" i="19"/>
  <c r="O74" i="19"/>
  <c r="S74" i="19"/>
  <c r="Q74" i="19"/>
  <c r="P74" i="19"/>
  <c r="R74" i="19"/>
  <c r="S57" i="19"/>
  <c r="R57" i="19"/>
  <c r="P57" i="19"/>
  <c r="O57" i="19"/>
  <c r="Q57" i="19"/>
  <c r="P50" i="19"/>
  <c r="O50" i="19"/>
  <c r="R50" i="19"/>
  <c r="Q50" i="19"/>
  <c r="S50" i="19"/>
  <c r="Q34" i="19"/>
  <c r="O34" i="19"/>
  <c r="S34" i="19"/>
  <c r="P34" i="19"/>
  <c r="R34" i="19"/>
  <c r="Q30" i="19"/>
  <c r="O30" i="19"/>
  <c r="P30" i="19"/>
  <c r="R30" i="19"/>
  <c r="S30" i="19"/>
  <c r="R101" i="19"/>
  <c r="P101" i="19"/>
  <c r="S101" i="19"/>
  <c r="O101" i="19"/>
  <c r="Q101" i="19"/>
  <c r="S43" i="19"/>
  <c r="Q43" i="19"/>
  <c r="O43" i="19"/>
  <c r="R43" i="19"/>
  <c r="P43" i="19"/>
  <c r="S98" i="19"/>
  <c r="R98" i="19"/>
  <c r="P98" i="19"/>
  <c r="O98" i="19"/>
  <c r="Q98" i="19"/>
  <c r="O35" i="19"/>
  <c r="Q35" i="19"/>
  <c r="R35" i="19"/>
  <c r="P35" i="19"/>
  <c r="S35" i="19"/>
  <c r="R114" i="19"/>
  <c r="P114" i="19"/>
  <c r="S114" i="19"/>
  <c r="Q114" i="19"/>
  <c r="O114" i="19"/>
  <c r="O96" i="19"/>
  <c r="P96" i="19"/>
  <c r="S96" i="19"/>
  <c r="Q96" i="19"/>
  <c r="R96" i="19"/>
  <c r="S106" i="19"/>
  <c r="R106" i="19"/>
  <c r="O106" i="19"/>
  <c r="Q106" i="19"/>
  <c r="P106" i="19"/>
  <c r="Q52" i="19"/>
  <c r="S52" i="19"/>
  <c r="R52" i="19"/>
  <c r="O52" i="19"/>
  <c r="P52" i="19"/>
  <c r="R41" i="19"/>
  <c r="S41" i="19"/>
  <c r="Q41" i="19"/>
  <c r="O41" i="19"/>
  <c r="P41" i="19"/>
  <c r="Q59" i="19"/>
  <c r="O59" i="19"/>
  <c r="S59" i="19"/>
  <c r="P59" i="19"/>
  <c r="R59" i="19"/>
  <c r="S19" i="19"/>
  <c r="R19" i="19"/>
  <c r="Q19" i="19"/>
  <c r="P19" i="19"/>
  <c r="O19" i="19"/>
  <c r="S14" i="19"/>
  <c r="R14" i="19"/>
  <c r="Q14" i="19"/>
  <c r="P14" i="19"/>
  <c r="O14" i="19"/>
  <c r="O29" i="19"/>
  <c r="Q29" i="19"/>
  <c r="P29" i="19"/>
  <c r="R29" i="19"/>
  <c r="S29" i="19"/>
  <c r="O115" i="19"/>
  <c r="S115" i="19"/>
  <c r="P115" i="19"/>
  <c r="Q115" i="19"/>
  <c r="R115" i="19"/>
  <c r="R89" i="19"/>
  <c r="P89" i="19"/>
  <c r="S89" i="19"/>
  <c r="Q89" i="19"/>
  <c r="O89" i="19"/>
  <c r="R118" i="19"/>
  <c r="S118" i="19"/>
  <c r="O118" i="19"/>
  <c r="P118" i="19"/>
  <c r="Q118" i="19"/>
  <c r="O27" i="19"/>
  <c r="Q27" i="19"/>
  <c r="P27" i="19"/>
  <c r="S27" i="19"/>
  <c r="R27" i="19"/>
  <c r="R37" i="19"/>
  <c r="S37" i="19"/>
  <c r="P37" i="19"/>
  <c r="O37" i="19"/>
  <c r="Q37" i="19"/>
  <c r="S62" i="19"/>
  <c r="Q62" i="19"/>
  <c r="O62" i="19"/>
  <c r="R62" i="19"/>
  <c r="P62" i="19"/>
  <c r="AB115" i="17"/>
  <c r="AB104" i="17"/>
  <c r="AB28" i="17"/>
  <c r="AB88" i="17"/>
  <c r="AB75" i="17"/>
  <c r="AB82" i="18"/>
  <c r="AB124" i="17"/>
  <c r="AB101" i="17"/>
  <c r="AB78" i="17"/>
  <c r="AB116" i="17"/>
  <c r="AB96" i="17"/>
  <c r="AB47" i="18"/>
  <c r="AB49" i="17"/>
  <c r="AB16" i="17"/>
  <c r="AB61" i="17"/>
  <c r="AB80" i="17"/>
  <c r="AB26" i="17"/>
  <c r="AB107" i="17"/>
  <c r="AB58" i="17"/>
  <c r="AB105" i="17"/>
  <c r="AB103" i="17"/>
  <c r="AB67" i="17"/>
  <c r="AB92" i="17"/>
  <c r="AB82" i="17"/>
  <c r="AB22" i="17"/>
  <c r="AB19" i="17"/>
  <c r="AB55" i="17"/>
  <c r="AB29" i="17"/>
  <c r="AB91" i="17"/>
  <c r="AB45" i="17"/>
  <c r="AB111" i="17"/>
  <c r="AB47" i="17"/>
  <c r="AB98" i="17"/>
  <c r="AB38" i="17"/>
  <c r="AB122" i="17"/>
  <c r="AB14" i="17"/>
  <c r="AB59" i="17"/>
  <c r="AB21" i="17"/>
  <c r="AB76" i="17"/>
  <c r="AB17" i="17"/>
  <c r="AB25" i="17"/>
  <c r="AB63" i="17"/>
  <c r="AB32" i="17"/>
  <c r="AB123" i="17"/>
  <c r="AB57" i="17"/>
  <c r="AB27" i="17"/>
  <c r="AB113" i="17"/>
  <c r="AB117" i="17"/>
  <c r="AB77" i="17"/>
  <c r="AB24" i="17"/>
  <c r="AB126" i="17"/>
  <c r="AB112" i="17"/>
  <c r="AB95" i="17"/>
  <c r="AB102" i="17"/>
  <c r="AB66" i="17"/>
  <c r="AB31" i="17"/>
  <c r="AB46" i="17"/>
  <c r="AB49" i="18"/>
  <c r="AB15" i="18"/>
  <c r="AB57" i="18"/>
  <c r="AB81" i="18"/>
  <c r="AB36" i="18"/>
  <c r="AB103" i="18"/>
  <c r="AB75" i="18"/>
  <c r="AB22" i="18"/>
  <c r="AB73" i="18"/>
  <c r="AB46" i="18"/>
  <c r="AB38" i="18"/>
  <c r="AB93" i="18"/>
  <c r="AB44" i="18"/>
  <c r="AB78" i="18"/>
  <c r="AB40" i="18"/>
  <c r="AB27" i="18"/>
  <c r="AB106" i="18"/>
  <c r="AB16" i="18"/>
  <c r="AB30" i="18"/>
  <c r="AB26" i="18"/>
  <c r="AB101" i="18"/>
  <c r="AB18" i="18"/>
  <c r="AB54" i="18"/>
  <c r="AB96" i="18"/>
  <c r="AB34" i="18"/>
  <c r="AB125" i="18"/>
  <c r="AB37" i="18"/>
  <c r="AB55" i="18"/>
  <c r="Y138" i="11"/>
  <c r="X40" i="11"/>
  <c r="Y115" i="11"/>
  <c r="Y104" i="11"/>
  <c r="AA118" i="11"/>
  <c r="AA61" i="11"/>
  <c r="AA47" i="11"/>
  <c r="AA29" i="11"/>
  <c r="AA60" i="11"/>
  <c r="AA30" i="11"/>
  <c r="AA104" i="11"/>
  <c r="AA53" i="11"/>
  <c r="AA66" i="11"/>
  <c r="AA28" i="11"/>
  <c r="AA45" i="11"/>
  <c r="AA56" i="11"/>
  <c r="AA71" i="11"/>
  <c r="AA39" i="11"/>
  <c r="AA46" i="11"/>
  <c r="AA69" i="11"/>
  <c r="AA37" i="11"/>
  <c r="AA44" i="11"/>
  <c r="AA63" i="11"/>
  <c r="AA31" i="11"/>
  <c r="AA32" i="11"/>
  <c r="AA55" i="11"/>
  <c r="AA68" i="11"/>
  <c r="AA57" i="11"/>
  <c r="AA41" i="11"/>
  <c r="AA70" i="11"/>
  <c r="AA48" i="11"/>
  <c r="Y114" i="11"/>
  <c r="AA67" i="11"/>
  <c r="AA51" i="11"/>
  <c r="AA35" i="11"/>
  <c r="AA64" i="11"/>
  <c r="AA40" i="11"/>
  <c r="Y135" i="11"/>
  <c r="Y38" i="11"/>
  <c r="AA137" i="11"/>
  <c r="AA65" i="11"/>
  <c r="AA49" i="11"/>
  <c r="AA33" i="11"/>
  <c r="AA62" i="11"/>
  <c r="AA36" i="11"/>
  <c r="Y127" i="11"/>
  <c r="Y77" i="11"/>
  <c r="AA139" i="11"/>
  <c r="AA59" i="11"/>
  <c r="AA43" i="11"/>
  <c r="AA72" i="11"/>
  <c r="AA52" i="11"/>
  <c r="AU30" i="11"/>
  <c r="Y126" i="11"/>
  <c r="Y29" i="11"/>
  <c r="X71" i="11"/>
  <c r="AA92" i="11"/>
  <c r="X69" i="11"/>
  <c r="AA76" i="11"/>
  <c r="AA136" i="11"/>
  <c r="AA132" i="11"/>
  <c r="AA116" i="11"/>
  <c r="AA90" i="11"/>
  <c r="AA74" i="11"/>
  <c r="Y103" i="11"/>
  <c r="Y34" i="11"/>
  <c r="X72" i="11"/>
  <c r="AA130" i="11"/>
  <c r="AA114" i="11"/>
  <c r="AA88" i="11"/>
  <c r="Y30" i="11"/>
  <c r="AA106" i="11"/>
  <c r="AA128" i="11"/>
  <c r="AA112" i="11"/>
  <c r="AA86" i="11"/>
  <c r="Y28" i="11"/>
  <c r="Y134" i="11"/>
  <c r="Y89" i="11"/>
  <c r="AA98" i="11"/>
  <c r="AA126" i="11"/>
  <c r="AA100" i="11"/>
  <c r="AA84" i="11"/>
  <c r="AA108" i="11"/>
  <c r="AA124" i="11"/>
  <c r="AA102" i="11"/>
  <c r="AA82" i="11"/>
  <c r="AA122" i="11"/>
  <c r="AA96" i="11"/>
  <c r="AA80" i="11"/>
  <c r="AA110" i="11"/>
  <c r="AA120" i="11"/>
  <c r="AA94" i="11"/>
  <c r="AA58" i="11"/>
  <c r="AA42" i="11"/>
  <c r="Y102" i="11"/>
  <c r="Y113" i="11"/>
  <c r="Y128" i="11"/>
  <c r="Y40" i="11"/>
  <c r="Y79" i="11"/>
  <c r="AA54" i="11"/>
  <c r="AA38" i="11"/>
  <c r="Y137" i="11"/>
  <c r="Y101" i="11"/>
  <c r="Y116" i="11"/>
  <c r="Y36" i="11"/>
  <c r="Y39" i="11"/>
  <c r="AA50" i="11"/>
  <c r="Y133" i="11"/>
  <c r="Y139" i="11"/>
  <c r="Y92" i="11"/>
  <c r="Y32" i="11"/>
  <c r="Y35" i="11"/>
  <c r="Y125" i="11"/>
  <c r="Y136" i="11"/>
  <c r="Y80" i="11"/>
  <c r="Y91" i="11"/>
  <c r="X65" i="11"/>
  <c r="X67" i="11"/>
  <c r="X38" i="11"/>
  <c r="X66" i="11"/>
  <c r="X68" i="11"/>
  <c r="X122" i="11"/>
  <c r="X124" i="11"/>
  <c r="X126" i="11"/>
  <c r="X128" i="11"/>
  <c r="X130" i="11"/>
  <c r="X132" i="11"/>
  <c r="X121" i="11"/>
  <c r="X123" i="11"/>
  <c r="X125" i="11"/>
  <c r="X127" i="11"/>
  <c r="X129" i="11"/>
  <c r="X131" i="11"/>
  <c r="Y43" i="11"/>
  <c r="Y73" i="11"/>
  <c r="Y75" i="11"/>
  <c r="Y85" i="11"/>
  <c r="Y87" i="11"/>
  <c r="Y50" i="11"/>
  <c r="Y54" i="11"/>
  <c r="Y58" i="11"/>
  <c r="Y62" i="11"/>
  <c r="Y66" i="11"/>
  <c r="Y70" i="11"/>
  <c r="Y74" i="11"/>
  <c r="Y76" i="11"/>
  <c r="Y86" i="11"/>
  <c r="Y88" i="11"/>
  <c r="Y98" i="11"/>
  <c r="Y100" i="11"/>
  <c r="Y99" i="11"/>
  <c r="Y112" i="11"/>
  <c r="Y122" i="11"/>
  <c r="Y124" i="11"/>
  <c r="Y110" i="11"/>
  <c r="Y97" i="11"/>
  <c r="Y121" i="11"/>
  <c r="Y123" i="11"/>
  <c r="Y111" i="11"/>
  <c r="Y109" i="11"/>
  <c r="AU32" i="11"/>
  <c r="AU29" i="11"/>
  <c r="Y47" i="11"/>
  <c r="X57" i="11"/>
  <c r="X59" i="11"/>
  <c r="X85" i="11"/>
  <c r="X87" i="11"/>
  <c r="X89" i="11"/>
  <c r="X91" i="11"/>
  <c r="X93" i="11"/>
  <c r="X95" i="11"/>
  <c r="X32" i="11"/>
  <c r="X58" i="11"/>
  <c r="X60" i="11"/>
  <c r="X86" i="11"/>
  <c r="X88" i="11"/>
  <c r="X90" i="11"/>
  <c r="X92" i="11"/>
  <c r="X94" i="11"/>
  <c r="X96" i="11"/>
  <c r="AU31" i="11"/>
  <c r="Y48" i="11"/>
  <c r="Y52" i="11"/>
  <c r="Y56" i="11"/>
  <c r="Y60" i="11"/>
  <c r="Y64" i="11"/>
  <c r="Y68" i="11"/>
  <c r="Y72" i="11"/>
  <c r="AA73" i="11"/>
  <c r="AA75" i="11"/>
  <c r="AA77" i="11"/>
  <c r="AA79" i="11"/>
  <c r="AA81" i="11"/>
  <c r="AA83" i="11"/>
  <c r="AA85" i="11"/>
  <c r="AA87" i="11"/>
  <c r="AA89" i="11"/>
  <c r="AA91" i="11"/>
  <c r="AA93" i="11"/>
  <c r="AA95" i="11"/>
  <c r="AA97" i="11"/>
  <c r="AA99" i="11"/>
  <c r="AA101" i="11"/>
  <c r="AA103" i="11"/>
  <c r="AA105" i="11"/>
  <c r="AA107" i="11"/>
  <c r="AA109" i="11"/>
  <c r="AA111" i="11"/>
  <c r="AA121" i="11"/>
  <c r="AA123" i="11"/>
  <c r="AA119" i="11"/>
  <c r="AA113" i="11"/>
  <c r="AA115" i="11"/>
  <c r="AA127" i="11"/>
  <c r="AA131" i="11"/>
  <c r="AA117" i="11"/>
  <c r="AA125" i="11"/>
  <c r="AA129" i="11"/>
  <c r="AA133" i="11"/>
  <c r="X61" i="11"/>
  <c r="X63" i="11"/>
  <c r="X36" i="11"/>
  <c r="X62" i="11"/>
  <c r="X64" i="11"/>
  <c r="X112" i="11"/>
  <c r="X114" i="11"/>
  <c r="X116" i="11"/>
  <c r="X118" i="11"/>
  <c r="X120" i="11"/>
  <c r="X110" i="11"/>
  <c r="X113" i="11"/>
  <c r="X115" i="11"/>
  <c r="X117" i="11"/>
  <c r="X119" i="11"/>
  <c r="X111" i="11"/>
  <c r="X109" i="11"/>
  <c r="Y44" i="11"/>
  <c r="X53" i="11"/>
  <c r="X55" i="11"/>
  <c r="X73" i="11"/>
  <c r="X75" i="11"/>
  <c r="X77" i="11"/>
  <c r="X79" i="11"/>
  <c r="X81" i="11"/>
  <c r="X83" i="11"/>
  <c r="X30" i="11"/>
  <c r="X54" i="11"/>
  <c r="X56" i="11"/>
  <c r="X74" i="11"/>
  <c r="X76" i="11"/>
  <c r="X78" i="11"/>
  <c r="X80" i="11"/>
  <c r="X82" i="11"/>
  <c r="X84" i="11"/>
  <c r="Y41" i="11"/>
  <c r="Y49" i="11"/>
  <c r="Y53" i="11"/>
  <c r="Y57" i="11"/>
  <c r="Y61" i="11"/>
  <c r="Y65" i="11"/>
  <c r="Y69" i="11"/>
  <c r="Y42" i="11"/>
  <c r="X29" i="11"/>
  <c r="X33" i="11"/>
  <c r="X37" i="11"/>
  <c r="X49" i="11"/>
  <c r="X51" i="11"/>
  <c r="X50" i="11"/>
  <c r="X52" i="11"/>
  <c r="X28" i="11"/>
  <c r="Y45" i="11"/>
  <c r="X41" i="11"/>
  <c r="X43" i="11"/>
  <c r="X45" i="11"/>
  <c r="X47" i="11"/>
  <c r="X34" i="11"/>
  <c r="X42" i="11"/>
  <c r="X44" i="11"/>
  <c r="X46" i="11"/>
  <c r="X48" i="11"/>
  <c r="X105" i="11"/>
  <c r="X134" i="11"/>
  <c r="X136" i="11"/>
  <c r="X139" i="11"/>
  <c r="X100" i="11"/>
  <c r="X97" i="11"/>
  <c r="X103" i="11"/>
  <c r="X108" i="11"/>
  <c r="X106" i="11"/>
  <c r="X98" i="11"/>
  <c r="X101" i="11"/>
  <c r="X104" i="11"/>
  <c r="X133" i="11"/>
  <c r="X135" i="11"/>
  <c r="X137" i="11"/>
  <c r="X138" i="11"/>
  <c r="X107" i="11"/>
  <c r="X102" i="11"/>
  <c r="X99" i="11"/>
  <c r="X39" i="11"/>
  <c r="Y51" i="11"/>
  <c r="Y55" i="11"/>
  <c r="Y59" i="11"/>
  <c r="Y63" i="11"/>
  <c r="Y67" i="11"/>
  <c r="Y71" i="11"/>
  <c r="Y81" i="11"/>
  <c r="Y83" i="11"/>
  <c r="Y93" i="11"/>
  <c r="Y95" i="11"/>
  <c r="Y46" i="11"/>
  <c r="Y82" i="11"/>
  <c r="Y84" i="11"/>
  <c r="Y94" i="11"/>
  <c r="Y96" i="11"/>
  <c r="Y107" i="11"/>
  <c r="Y105" i="11"/>
  <c r="Y118" i="11"/>
  <c r="Y120" i="11"/>
  <c r="Y130" i="11"/>
  <c r="Y132" i="11"/>
  <c r="Y108" i="11"/>
  <c r="Y106" i="11"/>
  <c r="Y117" i="11"/>
  <c r="Y119" i="11"/>
  <c r="Y129" i="11"/>
  <c r="Y131" i="11"/>
  <c r="X35" i="11"/>
  <c r="AB68" i="18"/>
  <c r="AB110" i="18"/>
  <c r="AB105" i="18"/>
  <c r="AB104" i="18"/>
  <c r="AB45" i="18"/>
  <c r="AB74" i="18"/>
  <c r="AB21" i="18"/>
  <c r="AB64" i="18"/>
  <c r="AB63" i="18"/>
  <c r="AB29" i="18"/>
  <c r="AB92" i="18"/>
  <c r="AB124" i="18"/>
  <c r="AB17" i="18"/>
  <c r="AB53" i="18"/>
  <c r="AB111" i="18"/>
  <c r="AB118" i="18"/>
  <c r="AB71" i="18"/>
  <c r="AB58" i="18"/>
  <c r="AB100" i="18"/>
  <c r="AB99" i="18"/>
  <c r="AB76" i="18"/>
  <c r="AB61" i="18"/>
  <c r="AB59" i="18"/>
  <c r="AB66" i="18"/>
  <c r="AB28" i="18"/>
  <c r="AB20" i="18"/>
  <c r="AB88" i="18"/>
  <c r="AB24" i="18"/>
  <c r="AB114" i="18"/>
  <c r="AB84" i="18"/>
  <c r="AB116" i="18"/>
  <c r="AB97" i="18"/>
  <c r="AB95" i="18"/>
  <c r="AB102" i="18"/>
  <c r="AB43" i="18"/>
  <c r="AB79" i="18"/>
  <c r="AB41" i="18"/>
  <c r="AB67" i="18"/>
  <c r="AB32" i="18"/>
  <c r="AB87" i="18"/>
  <c r="AB120" i="18"/>
  <c r="AB19" i="18"/>
  <c r="AB51" i="18"/>
  <c r="AB109" i="18"/>
  <c r="AB72" i="18"/>
  <c r="AB62" i="18"/>
  <c r="AB119" i="18"/>
  <c r="AB91" i="18"/>
  <c r="AB113" i="18"/>
  <c r="AB117" i="18"/>
  <c r="AB98" i="18"/>
  <c r="AB77" i="18"/>
  <c r="AB70" i="18"/>
  <c r="AB33" i="18"/>
  <c r="AB89" i="18"/>
  <c r="AB90" i="18"/>
  <c r="AB123" i="18"/>
  <c r="AB23" i="18"/>
  <c r="AB112" i="18"/>
  <c r="AB42" i="18"/>
  <c r="AB65" i="18"/>
  <c r="AB25" i="18"/>
  <c r="AB31" i="18"/>
  <c r="AB83" i="18"/>
  <c r="AB122" i="18"/>
  <c r="AB86" i="18"/>
  <c r="AB52" i="18"/>
  <c r="AB107" i="18"/>
  <c r="AB80" i="18"/>
  <c r="AB14" i="18"/>
  <c r="AB69" i="18"/>
  <c r="AB60" i="18"/>
  <c r="AB121" i="18"/>
  <c r="AB85" i="18"/>
  <c r="AB94" i="18"/>
  <c r="AB108" i="18"/>
  <c r="AB115" i="18"/>
  <c r="AB97" i="17"/>
  <c r="AB100" i="17"/>
  <c r="AB99" i="17"/>
  <c r="AB36" i="17"/>
  <c r="AB42" i="17"/>
  <c r="AB70" i="17"/>
  <c r="AB20" i="17"/>
  <c r="AB34" i="17"/>
  <c r="AB119" i="17"/>
  <c r="AB108" i="17"/>
  <c r="AB65" i="17"/>
  <c r="AB90" i="17"/>
  <c r="AB110" i="17"/>
  <c r="AB118" i="17"/>
  <c r="AB40" i="17"/>
  <c r="AB69" i="17"/>
  <c r="AB68" i="17"/>
  <c r="AB33" i="17"/>
  <c r="AB121" i="17"/>
  <c r="AB85" i="17"/>
  <c r="AB86" i="17"/>
  <c r="AB52" i="17"/>
  <c r="AB114" i="17"/>
  <c r="AB89" i="17"/>
  <c r="AB50" i="17"/>
  <c r="AB106" i="17"/>
  <c r="AB41" i="17"/>
  <c r="AB64" i="17"/>
  <c r="AB84" i="17"/>
  <c r="AB93" i="17"/>
  <c r="AB94" i="17"/>
  <c r="AB53" i="17"/>
  <c r="AB109" i="17"/>
  <c r="AB51" i="17"/>
  <c r="AB35" i="17"/>
  <c r="AB39" i="17"/>
  <c r="AB62" i="17"/>
  <c r="AB30" i="17"/>
  <c r="AB120" i="17"/>
  <c r="AB54" i="17"/>
  <c r="AB23" i="17"/>
  <c r="Q5" i="19" l="1"/>
  <c r="Q19" i="11" s="1"/>
  <c r="Z32" i="21" s="1"/>
  <c r="R5" i="19"/>
  <c r="R19" i="11" s="1"/>
  <c r="S5" i="19"/>
  <c r="S19" i="11" s="1"/>
  <c r="T5" i="19"/>
  <c r="P5" i="19"/>
  <c r="P19" i="11" s="1"/>
  <c r="U5" i="19"/>
  <c r="U19" i="11" s="1"/>
  <c r="V5" i="19"/>
  <c r="V19" i="11" s="1"/>
  <c r="G20" i="21" s="1"/>
  <c r="W5" i="19"/>
  <c r="O5" i="19"/>
  <c r="O19" i="11" s="1"/>
  <c r="Z30" i="21" s="1"/>
  <c r="K14" i="21"/>
  <c r="W19" i="11"/>
  <c r="T19" i="11"/>
  <c r="AC126" i="18"/>
  <c r="AB140" i="11"/>
  <c r="AB31" i="11"/>
  <c r="AB72" i="11"/>
  <c r="AB89" i="11"/>
  <c r="AC14" i="17"/>
  <c r="AB78" i="11"/>
  <c r="AB28" i="11"/>
  <c r="AB129" i="11"/>
  <c r="AB120" i="11"/>
  <c r="AB66" i="11"/>
  <c r="AC81" i="17"/>
  <c r="AC73" i="17"/>
  <c r="AC54" i="17"/>
  <c r="AC46" i="17"/>
  <c r="AC75" i="17"/>
  <c r="AC98" i="18"/>
  <c r="AC23" i="18"/>
  <c r="AC69" i="18"/>
  <c r="AC38" i="18"/>
  <c r="AC44" i="18"/>
  <c r="AC52" i="18"/>
  <c r="AC78" i="18"/>
  <c r="AB101" i="11"/>
  <c r="AB50" i="11"/>
  <c r="AB99" i="11"/>
  <c r="AB64" i="11"/>
  <c r="AB29" i="11"/>
  <c r="AB63" i="11"/>
  <c r="AB95" i="11"/>
  <c r="AB34" i="11"/>
  <c r="AB123" i="11"/>
  <c r="AB57" i="11"/>
  <c r="AB131" i="11"/>
  <c r="AB56" i="11"/>
  <c r="AB92" i="11"/>
  <c r="AB30" i="11"/>
  <c r="AB97" i="11"/>
  <c r="AB70" i="11"/>
  <c r="AB40" i="11"/>
  <c r="AB37" i="11"/>
  <c r="AB71" i="11"/>
  <c r="AB114" i="11"/>
  <c r="AB135" i="11"/>
  <c r="AB77" i="11"/>
  <c r="AB104" i="11"/>
  <c r="AB69" i="11"/>
  <c r="AB73" i="11"/>
  <c r="AB39" i="11"/>
  <c r="AB65" i="11"/>
  <c r="AB54" i="11"/>
  <c r="AB102" i="11"/>
  <c r="AB136" i="11"/>
  <c r="AB33" i="11"/>
  <c r="AB134" i="11"/>
  <c r="AB44" i="11"/>
  <c r="AB109" i="11"/>
  <c r="AB137" i="11"/>
  <c r="AB42" i="11"/>
  <c r="AB98" i="11"/>
  <c r="AB47" i="11"/>
  <c r="AB111" i="11"/>
  <c r="AB116" i="11"/>
  <c r="AB107" i="11"/>
  <c r="AB106" i="11"/>
  <c r="AB52" i="11"/>
  <c r="AB118" i="11"/>
  <c r="AB80" i="11"/>
  <c r="AB115" i="11"/>
  <c r="AB32" i="11"/>
  <c r="AB117" i="11"/>
  <c r="AB138" i="11"/>
  <c r="AB43" i="11"/>
  <c r="AB79" i="11"/>
  <c r="AB113" i="11"/>
  <c r="AB62" i="11"/>
  <c r="AB81" i="11"/>
  <c r="AB35" i="11"/>
  <c r="AB133" i="11"/>
  <c r="AB100" i="11"/>
  <c r="AB76" i="11"/>
  <c r="AB36" i="11"/>
  <c r="AB127" i="11"/>
  <c r="AB103" i="11"/>
  <c r="AB75" i="11"/>
  <c r="AB90" i="11"/>
  <c r="AB124" i="11"/>
  <c r="AB45" i="11"/>
  <c r="AB108" i="11"/>
  <c r="AB53" i="11"/>
  <c r="AB60" i="11"/>
  <c r="AB85" i="11"/>
  <c r="AB105" i="11"/>
  <c r="AB112" i="11"/>
  <c r="AB58" i="11"/>
  <c r="AB59" i="11"/>
  <c r="AB121" i="11"/>
  <c r="AB110" i="11"/>
  <c r="AB38" i="11"/>
  <c r="AB46" i="11"/>
  <c r="AB93" i="11"/>
  <c r="AB126" i="11"/>
  <c r="AB51" i="11"/>
  <c r="AB55" i="11"/>
  <c r="AB61" i="11"/>
  <c r="AB91" i="11"/>
  <c r="AB139" i="11"/>
  <c r="AB49" i="11"/>
  <c r="AB84" i="11"/>
  <c r="AB88" i="11"/>
  <c r="AB125" i="11"/>
  <c r="AB122" i="11"/>
  <c r="AB82" i="11"/>
  <c r="AB83" i="11"/>
  <c r="AB119" i="11"/>
  <c r="AB86" i="11"/>
  <c r="AB87" i="11"/>
  <c r="AB68" i="11"/>
  <c r="AB132" i="11"/>
  <c r="AB96" i="11"/>
  <c r="AB130" i="11"/>
  <c r="AB67" i="11"/>
  <c r="AB48" i="11"/>
  <c r="AB41" i="11"/>
  <c r="AB74" i="11"/>
  <c r="AB94" i="11"/>
  <c r="AB128" i="11"/>
  <c r="AC115" i="18"/>
  <c r="AC117" i="18"/>
  <c r="AC97" i="18"/>
  <c r="AC81" i="18"/>
  <c r="AC34" i="18"/>
  <c r="AC83" i="18"/>
  <c r="AC72" i="18"/>
  <c r="AC116" i="18"/>
  <c r="AC68" i="18"/>
  <c r="AC94" i="18"/>
  <c r="AC101" i="18"/>
  <c r="AC31" i="18"/>
  <c r="AC50" i="18"/>
  <c r="AC33" i="18"/>
  <c r="AC91" i="18"/>
  <c r="AC103" i="18"/>
  <c r="AC67" i="18"/>
  <c r="AC125" i="18"/>
  <c r="AC20" i="18"/>
  <c r="AC100" i="18"/>
  <c r="AC17" i="18"/>
  <c r="AC45" i="18"/>
  <c r="AC96" i="18"/>
  <c r="AC122" i="18"/>
  <c r="AC87" i="18"/>
  <c r="AC21" i="18"/>
  <c r="AC89" i="18"/>
  <c r="AC53" i="18"/>
  <c r="AC85" i="18"/>
  <c r="AC48" i="18"/>
  <c r="AC25" i="18"/>
  <c r="AC26" i="18"/>
  <c r="AC70" i="18"/>
  <c r="AC119" i="18"/>
  <c r="AC47" i="18"/>
  <c r="AC41" i="18"/>
  <c r="AC84" i="18"/>
  <c r="AC28" i="18"/>
  <c r="AC58" i="18"/>
  <c r="AC124" i="18"/>
  <c r="AC104" i="18"/>
  <c r="AC57" i="18"/>
  <c r="AC62" i="18"/>
  <c r="AC90" i="18"/>
  <c r="AC82" i="18"/>
  <c r="AC88" i="18"/>
  <c r="AC15" i="18"/>
  <c r="AC46" i="18"/>
  <c r="AC106" i="18"/>
  <c r="AC32" i="18"/>
  <c r="AC74" i="18"/>
  <c r="AC121" i="18"/>
  <c r="AC56" i="18"/>
  <c r="AC65" i="18"/>
  <c r="AC112" i="18"/>
  <c r="AC77" i="18"/>
  <c r="AC27" i="18"/>
  <c r="AC109" i="18"/>
  <c r="AC79" i="18"/>
  <c r="AC40" i="18"/>
  <c r="AC66" i="18"/>
  <c r="AC16" i="18"/>
  <c r="AC92" i="18"/>
  <c r="AC105" i="18"/>
  <c r="AC36" i="18"/>
  <c r="AC80" i="18"/>
  <c r="AC111" i="18"/>
  <c r="AC108" i="18"/>
  <c r="AC113" i="18"/>
  <c r="AC99" i="18"/>
  <c r="AC60" i="18"/>
  <c r="AC107" i="18"/>
  <c r="AC42" i="18"/>
  <c r="AC54" i="18"/>
  <c r="AC75" i="18"/>
  <c r="AC30" i="18"/>
  <c r="AC51" i="18"/>
  <c r="AC43" i="18"/>
  <c r="AC18" i="18"/>
  <c r="AC59" i="18"/>
  <c r="AC71" i="18"/>
  <c r="AC29" i="18"/>
  <c r="AC55" i="18"/>
  <c r="AC19" i="18"/>
  <c r="AC102" i="18"/>
  <c r="AC114" i="18"/>
  <c r="AC61" i="18"/>
  <c r="AC49" i="18"/>
  <c r="AC63" i="18"/>
  <c r="AC110" i="18"/>
  <c r="AC37" i="18"/>
  <c r="AC14" i="18"/>
  <c r="AC86" i="18"/>
  <c r="AC73" i="18"/>
  <c r="AC123" i="18"/>
  <c r="AC22" i="18"/>
  <c r="AC39" i="18"/>
  <c r="AC120" i="18"/>
  <c r="AC95" i="18"/>
  <c r="AC24" i="18"/>
  <c r="AC76" i="18"/>
  <c r="AC118" i="18"/>
  <c r="AC64" i="18"/>
  <c r="AC93" i="18"/>
  <c r="AC35" i="18"/>
  <c r="AC107" i="17"/>
  <c r="AC35" i="17"/>
  <c r="AC112" i="17"/>
  <c r="AC113" i="17"/>
  <c r="AC101" i="17"/>
  <c r="AC79" i="17"/>
  <c r="AC60" i="17"/>
  <c r="AC69" i="17"/>
  <c r="AC111" i="17"/>
  <c r="AC116" i="17"/>
  <c r="AC37" i="17"/>
  <c r="AC34" i="17"/>
  <c r="AC100" i="17"/>
  <c r="AC51" i="17"/>
  <c r="AC126" i="17"/>
  <c r="AC48" i="17"/>
  <c r="AC64" i="17"/>
  <c r="AC114" i="17"/>
  <c r="AC40" i="17"/>
  <c r="AC24" i="17"/>
  <c r="AC91" i="17"/>
  <c r="AC71" i="17"/>
  <c r="AC20" i="17"/>
  <c r="AC97" i="17"/>
  <c r="AC45" i="17"/>
  <c r="AC120" i="17"/>
  <c r="AC104" i="17"/>
  <c r="AC88" i="17"/>
  <c r="AC125" i="17"/>
  <c r="AC43" i="17"/>
  <c r="AC41" i="17"/>
  <c r="AC52" i="17"/>
  <c r="AC98" i="17"/>
  <c r="AC123" i="17"/>
  <c r="AC90" i="17"/>
  <c r="AC102" i="17"/>
  <c r="AC70" i="17"/>
  <c r="AC31" i="17"/>
  <c r="AC44" i="17"/>
  <c r="AC87" i="17"/>
  <c r="AC49" i="17"/>
  <c r="AC124" i="17"/>
  <c r="AC92" i="17"/>
  <c r="AC109" i="17"/>
  <c r="AC38" i="17"/>
  <c r="AC86" i="17"/>
  <c r="AC47" i="17"/>
  <c r="AC122" i="17"/>
  <c r="AC29" i="17"/>
  <c r="AC95" i="17"/>
  <c r="AC42" i="17"/>
  <c r="AC67" i="17"/>
  <c r="AC77" i="17"/>
  <c r="AC30" i="17"/>
  <c r="AC26" i="17"/>
  <c r="AC21" i="17"/>
  <c r="AC28" i="17"/>
  <c r="AC53" i="17"/>
  <c r="AC106" i="17"/>
  <c r="AC85" i="17"/>
  <c r="AC27" i="17"/>
  <c r="AC61" i="17"/>
  <c r="AC32" i="17"/>
  <c r="AC115" i="17"/>
  <c r="AC74" i="17"/>
  <c r="AC25" i="17"/>
  <c r="AC55" i="17"/>
  <c r="AC62" i="17"/>
  <c r="AC17" i="17"/>
  <c r="AC59" i="17"/>
  <c r="AC94" i="17"/>
  <c r="AC50" i="17"/>
  <c r="AC121" i="17"/>
  <c r="AC16" i="17"/>
  <c r="AC58" i="17"/>
  <c r="AC15" i="17"/>
  <c r="AC108" i="17"/>
  <c r="AC36" i="17"/>
  <c r="AC56" i="17"/>
  <c r="AC76" i="17"/>
  <c r="AC39" i="17"/>
  <c r="AC105" i="17"/>
  <c r="AC96" i="17"/>
  <c r="AC63" i="17"/>
  <c r="AC93" i="17"/>
  <c r="AC33" i="17"/>
  <c r="AC22" i="17"/>
  <c r="AC103" i="17"/>
  <c r="AC65" i="17"/>
  <c r="AC83" i="17"/>
  <c r="AC72" i="17"/>
  <c r="AC82" i="17"/>
  <c r="AC78" i="17"/>
  <c r="AC23" i="17"/>
  <c r="AC80" i="17"/>
  <c r="AC117" i="17"/>
  <c r="AC19" i="17"/>
  <c r="AC84" i="17"/>
  <c r="AC89" i="17"/>
  <c r="AC68" i="17"/>
  <c r="AC118" i="17"/>
  <c r="AC110" i="17"/>
  <c r="AC66" i="17"/>
  <c r="AC119" i="17"/>
  <c r="AC99" i="17"/>
  <c r="AC18" i="17"/>
  <c r="AC57" i="17"/>
  <c r="G22" i="21" l="1"/>
  <c r="Z33" i="21"/>
  <c r="Z31" i="21"/>
  <c r="G24" i="21"/>
  <c r="Z35" i="21"/>
  <c r="G25" i="21"/>
  <c r="Z36" i="21"/>
  <c r="U126" i="18"/>
  <c r="O126" i="18"/>
  <c r="V126" i="18"/>
  <c r="W126" i="18"/>
  <c r="P126" i="18"/>
  <c r="S126" i="18"/>
  <c r="Q126" i="18"/>
  <c r="R126" i="18"/>
  <c r="T126" i="18"/>
  <c r="V25" i="17"/>
  <c r="W25" i="17"/>
  <c r="U25" i="17"/>
  <c r="T25" i="17"/>
  <c r="V35" i="17"/>
  <c r="W35" i="17"/>
  <c r="U35" i="17"/>
  <c r="T35" i="17"/>
  <c r="V99" i="17"/>
  <c r="W99" i="17"/>
  <c r="U99" i="17"/>
  <c r="T99" i="17"/>
  <c r="W74" i="17"/>
  <c r="V74" i="17"/>
  <c r="T74" i="17"/>
  <c r="U74" i="17"/>
  <c r="W98" i="17"/>
  <c r="V98" i="17"/>
  <c r="T98" i="17"/>
  <c r="U98" i="17"/>
  <c r="W45" i="17"/>
  <c r="V45" i="17"/>
  <c r="U45" i="17"/>
  <c r="T45" i="17"/>
  <c r="V64" i="17"/>
  <c r="W64" i="17"/>
  <c r="T64" i="17"/>
  <c r="U64" i="17"/>
  <c r="V111" i="17"/>
  <c r="W111" i="17"/>
  <c r="T111" i="17"/>
  <c r="U111" i="17"/>
  <c r="V107" i="17"/>
  <c r="W107" i="17"/>
  <c r="T107" i="17"/>
  <c r="U107" i="17"/>
  <c r="V119" i="17"/>
  <c r="W119" i="17"/>
  <c r="U119" i="17"/>
  <c r="T119" i="17"/>
  <c r="W117" i="17"/>
  <c r="V117" i="17"/>
  <c r="T117" i="17"/>
  <c r="U117" i="17"/>
  <c r="V103" i="17"/>
  <c r="W103" i="17"/>
  <c r="T103" i="17"/>
  <c r="U103" i="17"/>
  <c r="V76" i="17"/>
  <c r="W76" i="17"/>
  <c r="T76" i="17"/>
  <c r="U76" i="17"/>
  <c r="W50" i="17"/>
  <c r="V50" i="17"/>
  <c r="T50" i="17"/>
  <c r="U50" i="17"/>
  <c r="V115" i="17"/>
  <c r="W115" i="17"/>
  <c r="U115" i="17"/>
  <c r="T115" i="17"/>
  <c r="W21" i="17"/>
  <c r="V21" i="17"/>
  <c r="U21" i="17"/>
  <c r="T21" i="17"/>
  <c r="W122" i="17"/>
  <c r="V122" i="17"/>
  <c r="T122" i="17"/>
  <c r="U122" i="17"/>
  <c r="V87" i="17"/>
  <c r="W87" i="17"/>
  <c r="U87" i="17"/>
  <c r="T87" i="17"/>
  <c r="V52" i="17"/>
  <c r="W52" i="17"/>
  <c r="U52" i="17"/>
  <c r="T52" i="17"/>
  <c r="V97" i="17"/>
  <c r="W97" i="17"/>
  <c r="T97" i="17"/>
  <c r="U97" i="17"/>
  <c r="V48" i="17"/>
  <c r="W48" i="17"/>
  <c r="T48" i="17"/>
  <c r="U48" i="17"/>
  <c r="W69" i="17"/>
  <c r="V69" i="17"/>
  <c r="T69" i="17"/>
  <c r="U69" i="17"/>
  <c r="V84" i="17"/>
  <c r="W84" i="17"/>
  <c r="T84" i="17"/>
  <c r="U84" i="17"/>
  <c r="V95" i="17"/>
  <c r="W95" i="17"/>
  <c r="T95" i="17"/>
  <c r="U95" i="17"/>
  <c r="V18" i="17"/>
  <c r="W18" i="17"/>
  <c r="T18" i="17"/>
  <c r="U18" i="17"/>
  <c r="V123" i="17"/>
  <c r="W123" i="17"/>
  <c r="T123" i="17"/>
  <c r="U123" i="17"/>
  <c r="V81" i="17"/>
  <c r="W81" i="17"/>
  <c r="T81" i="17"/>
  <c r="U81" i="17"/>
  <c r="V39" i="17"/>
  <c r="W39" i="17"/>
  <c r="T39" i="17"/>
  <c r="U39" i="17"/>
  <c r="V49" i="17"/>
  <c r="W49" i="17"/>
  <c r="U49" i="17"/>
  <c r="T49" i="17"/>
  <c r="V22" i="17"/>
  <c r="W22" i="17"/>
  <c r="U22" i="17"/>
  <c r="T22" i="17"/>
  <c r="V26" i="17"/>
  <c r="W26" i="17"/>
  <c r="T26" i="17"/>
  <c r="U26" i="17"/>
  <c r="V20" i="17"/>
  <c r="W20" i="17"/>
  <c r="U20" i="17"/>
  <c r="T20" i="17"/>
  <c r="W110" i="17"/>
  <c r="V110" i="17"/>
  <c r="U110" i="17"/>
  <c r="T110" i="17"/>
  <c r="V23" i="17"/>
  <c r="W23" i="17"/>
  <c r="T23" i="17"/>
  <c r="U23" i="17"/>
  <c r="V33" i="17"/>
  <c r="W33" i="17"/>
  <c r="T33" i="17"/>
  <c r="U33" i="17"/>
  <c r="V36" i="17"/>
  <c r="W36" i="17"/>
  <c r="T36" i="17"/>
  <c r="U36" i="17"/>
  <c r="V59" i="17"/>
  <c r="W59" i="17"/>
  <c r="T59" i="17"/>
  <c r="U59" i="17"/>
  <c r="W61" i="17"/>
  <c r="V61" i="17"/>
  <c r="T61" i="17"/>
  <c r="U61" i="17"/>
  <c r="V30" i="17"/>
  <c r="W30" i="17"/>
  <c r="T30" i="17"/>
  <c r="U30" i="17"/>
  <c r="W86" i="17"/>
  <c r="V86" i="17"/>
  <c r="T86" i="17"/>
  <c r="U86" i="17"/>
  <c r="V31" i="17"/>
  <c r="W31" i="17"/>
  <c r="U31" i="17"/>
  <c r="T31" i="17"/>
  <c r="V43" i="17"/>
  <c r="W43" i="17"/>
  <c r="T43" i="17"/>
  <c r="U43" i="17"/>
  <c r="V71" i="17"/>
  <c r="W71" i="17"/>
  <c r="T71" i="17"/>
  <c r="U71" i="17"/>
  <c r="V51" i="17"/>
  <c r="W51" i="17"/>
  <c r="U51" i="17"/>
  <c r="T51" i="17"/>
  <c r="V79" i="17"/>
  <c r="W79" i="17"/>
  <c r="T79" i="17"/>
  <c r="U79" i="17"/>
  <c r="V75" i="17"/>
  <c r="W75" i="17"/>
  <c r="U75" i="17"/>
  <c r="T75" i="17"/>
  <c r="W53" i="17"/>
  <c r="V53" i="17"/>
  <c r="T53" i="17"/>
  <c r="U53" i="17"/>
  <c r="V116" i="17"/>
  <c r="W116" i="17"/>
  <c r="U116" i="17"/>
  <c r="T116" i="17"/>
  <c r="W121" i="17"/>
  <c r="V121" i="17"/>
  <c r="T121" i="17"/>
  <c r="U121" i="17"/>
  <c r="W66" i="17"/>
  <c r="V66" i="17"/>
  <c r="T66" i="17"/>
  <c r="U66" i="17"/>
  <c r="W94" i="17"/>
  <c r="V94" i="17"/>
  <c r="T94" i="17"/>
  <c r="U94" i="17"/>
  <c r="V47" i="17"/>
  <c r="W47" i="17"/>
  <c r="T47" i="17"/>
  <c r="U47" i="17"/>
  <c r="W126" i="17"/>
  <c r="V126" i="17"/>
  <c r="T126" i="17"/>
  <c r="U126" i="17"/>
  <c r="W118" i="17"/>
  <c r="V118" i="17"/>
  <c r="T118" i="17"/>
  <c r="U118" i="17"/>
  <c r="W78" i="17"/>
  <c r="V78" i="17"/>
  <c r="T78" i="17"/>
  <c r="U78" i="17"/>
  <c r="W93" i="17"/>
  <c r="V93" i="17"/>
  <c r="U93" i="17"/>
  <c r="T93" i="17"/>
  <c r="V108" i="17"/>
  <c r="W108" i="17"/>
  <c r="T108" i="17"/>
  <c r="U108" i="17"/>
  <c r="V17" i="17"/>
  <c r="W17" i="17"/>
  <c r="U17" i="17"/>
  <c r="T17" i="17"/>
  <c r="V27" i="17"/>
  <c r="W27" i="17"/>
  <c r="T27" i="17"/>
  <c r="U27" i="17"/>
  <c r="W77" i="17"/>
  <c r="V77" i="17"/>
  <c r="T77" i="17"/>
  <c r="U77" i="17"/>
  <c r="W38" i="17"/>
  <c r="V38" i="17"/>
  <c r="T38" i="17"/>
  <c r="U38" i="17"/>
  <c r="V70" i="17"/>
  <c r="W70" i="17"/>
  <c r="T70" i="17"/>
  <c r="U70" i="17"/>
  <c r="V125" i="17"/>
  <c r="W125" i="17"/>
  <c r="T125" i="17"/>
  <c r="U125" i="17"/>
  <c r="V91" i="17"/>
  <c r="W91" i="17"/>
  <c r="T91" i="17"/>
  <c r="U91" i="17"/>
  <c r="V100" i="17"/>
  <c r="W100" i="17"/>
  <c r="T100" i="17"/>
  <c r="U100" i="17"/>
  <c r="W101" i="17"/>
  <c r="V101" i="17"/>
  <c r="T101" i="17"/>
  <c r="U101" i="17"/>
  <c r="W46" i="17"/>
  <c r="V46" i="17"/>
  <c r="T46" i="17"/>
  <c r="U46" i="17"/>
  <c r="V105" i="17"/>
  <c r="W105" i="17"/>
  <c r="T105" i="17"/>
  <c r="U105" i="17"/>
  <c r="V114" i="17"/>
  <c r="W114" i="17"/>
  <c r="T114" i="17"/>
  <c r="U114" i="17"/>
  <c r="V65" i="17"/>
  <c r="W65" i="17"/>
  <c r="U65" i="17"/>
  <c r="T65" i="17"/>
  <c r="W29" i="17"/>
  <c r="V29" i="17"/>
  <c r="T29" i="17"/>
  <c r="U29" i="17"/>
  <c r="V56" i="17"/>
  <c r="W56" i="17"/>
  <c r="T56" i="17"/>
  <c r="U56" i="17"/>
  <c r="V41" i="17"/>
  <c r="W41" i="17"/>
  <c r="T41" i="17"/>
  <c r="U41" i="17"/>
  <c r="V68" i="17"/>
  <c r="W68" i="17"/>
  <c r="U68" i="17"/>
  <c r="T68" i="17"/>
  <c r="W82" i="17"/>
  <c r="V82" i="17"/>
  <c r="U82" i="17"/>
  <c r="T82" i="17"/>
  <c r="V63" i="17"/>
  <c r="W63" i="17"/>
  <c r="T63" i="17"/>
  <c r="U63" i="17"/>
  <c r="V15" i="17"/>
  <c r="W15" i="17"/>
  <c r="T15" i="17"/>
  <c r="U15" i="17"/>
  <c r="W62" i="17"/>
  <c r="V62" i="17"/>
  <c r="U62" i="17"/>
  <c r="T62" i="17"/>
  <c r="W85" i="17"/>
  <c r="V85" i="17"/>
  <c r="U85" i="17"/>
  <c r="T85" i="17"/>
  <c r="V67" i="17"/>
  <c r="W67" i="17"/>
  <c r="T67" i="17"/>
  <c r="U67" i="17"/>
  <c r="W109" i="17"/>
  <c r="V109" i="17"/>
  <c r="T109" i="17"/>
  <c r="U109" i="17"/>
  <c r="W102" i="17"/>
  <c r="V102" i="17"/>
  <c r="T102" i="17"/>
  <c r="U102" i="17"/>
  <c r="V88" i="17"/>
  <c r="W88" i="17"/>
  <c r="T88" i="17"/>
  <c r="U88" i="17"/>
  <c r="V24" i="17"/>
  <c r="W24" i="17"/>
  <c r="T24" i="17"/>
  <c r="U24" i="17"/>
  <c r="V34" i="17"/>
  <c r="W34" i="17"/>
  <c r="T34" i="17"/>
  <c r="U34" i="17"/>
  <c r="V113" i="17"/>
  <c r="W113" i="17"/>
  <c r="U113" i="17"/>
  <c r="T113" i="17"/>
  <c r="W54" i="17"/>
  <c r="V54" i="17"/>
  <c r="U54" i="17"/>
  <c r="T54" i="17"/>
  <c r="W14" i="17"/>
  <c r="V14" i="17"/>
  <c r="U14" i="17"/>
  <c r="T14" i="17"/>
  <c r="V16" i="17"/>
  <c r="W16" i="17"/>
  <c r="T16" i="17"/>
  <c r="U16" i="17"/>
  <c r="V124" i="17"/>
  <c r="W124" i="17"/>
  <c r="U124" i="17"/>
  <c r="T124" i="17"/>
  <c r="V19" i="17"/>
  <c r="W19" i="17"/>
  <c r="T19" i="17"/>
  <c r="U19" i="17"/>
  <c r="V28" i="17"/>
  <c r="W28" i="17"/>
  <c r="U28" i="17"/>
  <c r="T28" i="17"/>
  <c r="V80" i="17"/>
  <c r="W80" i="17"/>
  <c r="T80" i="17"/>
  <c r="U80" i="17"/>
  <c r="V32" i="17"/>
  <c r="W32" i="17"/>
  <c r="T32" i="17"/>
  <c r="U32" i="17"/>
  <c r="V44" i="17"/>
  <c r="W44" i="17"/>
  <c r="T44" i="17"/>
  <c r="U44" i="17"/>
  <c r="V60" i="17"/>
  <c r="W60" i="17"/>
  <c r="T60" i="17"/>
  <c r="U60" i="17"/>
  <c r="V57" i="17"/>
  <c r="W57" i="17"/>
  <c r="U57" i="17"/>
  <c r="T57" i="17"/>
  <c r="V89" i="17"/>
  <c r="W89" i="17"/>
  <c r="U89" i="17"/>
  <c r="T89" i="17"/>
  <c r="V72" i="17"/>
  <c r="W72" i="17"/>
  <c r="U72" i="17"/>
  <c r="T72" i="17"/>
  <c r="V96" i="17"/>
  <c r="W96" i="17"/>
  <c r="U96" i="17"/>
  <c r="T96" i="17"/>
  <c r="V58" i="17"/>
  <c r="W58" i="17"/>
  <c r="T58" i="17"/>
  <c r="U58" i="17"/>
  <c r="V55" i="17"/>
  <c r="W55" i="17"/>
  <c r="T55" i="17"/>
  <c r="U55" i="17"/>
  <c r="W106" i="17"/>
  <c r="V106" i="17"/>
  <c r="U106" i="17"/>
  <c r="T106" i="17"/>
  <c r="W42" i="17"/>
  <c r="V42" i="17"/>
  <c r="T42" i="17"/>
  <c r="U42" i="17"/>
  <c r="V92" i="17"/>
  <c r="W92" i="17"/>
  <c r="T92" i="17"/>
  <c r="U92" i="17"/>
  <c r="W90" i="17"/>
  <c r="V90" i="17"/>
  <c r="T90" i="17"/>
  <c r="U90" i="17"/>
  <c r="V104" i="17"/>
  <c r="W104" i="17"/>
  <c r="T104" i="17"/>
  <c r="U104" i="17"/>
  <c r="V40" i="17"/>
  <c r="W40" i="17"/>
  <c r="U40" i="17"/>
  <c r="T40" i="17"/>
  <c r="W37" i="17"/>
  <c r="V37" i="17"/>
  <c r="U37" i="17"/>
  <c r="T37" i="17"/>
  <c r="V112" i="17"/>
  <c r="W112" i="17"/>
  <c r="T112" i="17"/>
  <c r="U112" i="17"/>
  <c r="V73" i="17"/>
  <c r="W73" i="17"/>
  <c r="T73" i="17"/>
  <c r="U73" i="17"/>
  <c r="V83" i="17"/>
  <c r="W83" i="17"/>
  <c r="T83" i="17"/>
  <c r="U83" i="17"/>
  <c r="V120" i="17"/>
  <c r="W120" i="17"/>
  <c r="T120" i="17"/>
  <c r="U120" i="17"/>
  <c r="V95" i="18"/>
  <c r="W95" i="18"/>
  <c r="V37" i="18"/>
  <c r="W37" i="18"/>
  <c r="V55" i="18"/>
  <c r="W55" i="18"/>
  <c r="V75" i="18"/>
  <c r="W75" i="18"/>
  <c r="V111" i="18"/>
  <c r="W111" i="18"/>
  <c r="V79" i="18"/>
  <c r="W79" i="18"/>
  <c r="V74" i="18"/>
  <c r="W74" i="18"/>
  <c r="V90" i="18"/>
  <c r="W90" i="18"/>
  <c r="V41" i="18"/>
  <c r="W41" i="18"/>
  <c r="V53" i="18"/>
  <c r="W53" i="18"/>
  <c r="W100" i="18"/>
  <c r="V100" i="18"/>
  <c r="V31" i="18"/>
  <c r="W31" i="18"/>
  <c r="V81" i="18"/>
  <c r="W81" i="18"/>
  <c r="V38" i="18"/>
  <c r="W38" i="18"/>
  <c r="V120" i="18"/>
  <c r="W120" i="18"/>
  <c r="V110" i="18"/>
  <c r="W110" i="18"/>
  <c r="W29" i="18"/>
  <c r="V29" i="18"/>
  <c r="V54" i="18"/>
  <c r="W54" i="18"/>
  <c r="V80" i="18"/>
  <c r="W80" i="18"/>
  <c r="V109" i="18"/>
  <c r="W109" i="18"/>
  <c r="V62" i="18"/>
  <c r="W62" i="18"/>
  <c r="V47" i="18"/>
  <c r="W47" i="18"/>
  <c r="V89" i="18"/>
  <c r="W89" i="18"/>
  <c r="V20" i="18"/>
  <c r="W20" i="18"/>
  <c r="W101" i="18"/>
  <c r="V101" i="18"/>
  <c r="V97" i="18"/>
  <c r="W97" i="18"/>
  <c r="V69" i="18"/>
  <c r="W69" i="18"/>
  <c r="V35" i="18"/>
  <c r="W35" i="18"/>
  <c r="V39" i="18"/>
  <c r="W39" i="18"/>
  <c r="V63" i="18"/>
  <c r="W63" i="18"/>
  <c r="V71" i="18"/>
  <c r="W71" i="18"/>
  <c r="V42" i="18"/>
  <c r="W42" i="18"/>
  <c r="V36" i="18"/>
  <c r="W36" i="18"/>
  <c r="V27" i="18"/>
  <c r="W27" i="18"/>
  <c r="W32" i="18"/>
  <c r="V32" i="18"/>
  <c r="V57" i="18"/>
  <c r="W57" i="18"/>
  <c r="V119" i="18"/>
  <c r="W119" i="18"/>
  <c r="V21" i="18"/>
  <c r="W21" i="18"/>
  <c r="V125" i="18"/>
  <c r="W125" i="18"/>
  <c r="V94" i="18"/>
  <c r="W94" i="18"/>
  <c r="V117" i="18"/>
  <c r="W117" i="18"/>
  <c r="V23" i="18"/>
  <c r="W23" i="18"/>
  <c r="V93" i="18"/>
  <c r="W93" i="18"/>
  <c r="V49" i="18"/>
  <c r="W49" i="18"/>
  <c r="V59" i="18"/>
  <c r="W59" i="18"/>
  <c r="V107" i="18"/>
  <c r="W107" i="18"/>
  <c r="V105" i="18"/>
  <c r="W105" i="18"/>
  <c r="V77" i="18"/>
  <c r="W77" i="18"/>
  <c r="V106" i="18"/>
  <c r="W106" i="18"/>
  <c r="V104" i="18"/>
  <c r="W104" i="18"/>
  <c r="V70" i="18"/>
  <c r="W70" i="18"/>
  <c r="V87" i="18"/>
  <c r="W87" i="18"/>
  <c r="V67" i="18"/>
  <c r="W67" i="18"/>
  <c r="V68" i="18"/>
  <c r="W68" i="18"/>
  <c r="V115" i="18"/>
  <c r="W115" i="18"/>
  <c r="V98" i="18"/>
  <c r="W98" i="18"/>
  <c r="V22" i="18"/>
  <c r="W22" i="18"/>
  <c r="V64" i="18"/>
  <c r="W64" i="18"/>
  <c r="V123" i="18"/>
  <c r="W123" i="18"/>
  <c r="W61" i="18"/>
  <c r="V61" i="18"/>
  <c r="V18" i="18"/>
  <c r="W18" i="18"/>
  <c r="V60" i="18"/>
  <c r="W60" i="18"/>
  <c r="V92" i="18"/>
  <c r="W92" i="18"/>
  <c r="V112" i="18"/>
  <c r="W112" i="18"/>
  <c r="V46" i="18"/>
  <c r="W46" i="18"/>
  <c r="W124" i="18"/>
  <c r="V124" i="18"/>
  <c r="V26" i="18"/>
  <c r="W26" i="18"/>
  <c r="W122" i="18"/>
  <c r="V122" i="18"/>
  <c r="V103" i="18"/>
  <c r="W103" i="18"/>
  <c r="V116" i="18"/>
  <c r="W116" i="18"/>
  <c r="V118" i="18"/>
  <c r="W118" i="18"/>
  <c r="V73" i="18"/>
  <c r="W73" i="18"/>
  <c r="W114" i="18"/>
  <c r="V114" i="18"/>
  <c r="V43" i="18"/>
  <c r="W43" i="18"/>
  <c r="V99" i="18"/>
  <c r="W99" i="18"/>
  <c r="V16" i="18"/>
  <c r="W16" i="18"/>
  <c r="V65" i="18"/>
  <c r="W65" i="18"/>
  <c r="V15" i="18"/>
  <c r="W15" i="18"/>
  <c r="V58" i="18"/>
  <c r="W58" i="18"/>
  <c r="V25" i="18"/>
  <c r="W25" i="18"/>
  <c r="V96" i="18"/>
  <c r="W96" i="18"/>
  <c r="V91" i="18"/>
  <c r="W91" i="18"/>
  <c r="W72" i="18"/>
  <c r="V72" i="18"/>
  <c r="V78" i="18"/>
  <c r="W78" i="18"/>
  <c r="V76" i="18"/>
  <c r="W76" i="18"/>
  <c r="V86" i="18"/>
  <c r="W86" i="18"/>
  <c r="V102" i="18"/>
  <c r="W102" i="18"/>
  <c r="V51" i="18"/>
  <c r="W51" i="18"/>
  <c r="V113" i="18"/>
  <c r="W113" i="18"/>
  <c r="V66" i="18"/>
  <c r="W66" i="18"/>
  <c r="V56" i="18"/>
  <c r="W56" i="18"/>
  <c r="W88" i="18"/>
  <c r="V88" i="18"/>
  <c r="V28" i="18"/>
  <c r="W28" i="18"/>
  <c r="W48" i="18"/>
  <c r="V48" i="18"/>
  <c r="V45" i="18"/>
  <c r="W45" i="18"/>
  <c r="V33" i="18"/>
  <c r="W33" i="18"/>
  <c r="V83" i="18"/>
  <c r="W83" i="18"/>
  <c r="V52" i="18"/>
  <c r="W52" i="18"/>
  <c r="V24" i="18"/>
  <c r="W24" i="18"/>
  <c r="V14" i="18"/>
  <c r="W14" i="18"/>
  <c r="V19" i="18"/>
  <c r="W19" i="18"/>
  <c r="V30" i="18"/>
  <c r="W30" i="18"/>
  <c r="V108" i="18"/>
  <c r="W108" i="18"/>
  <c r="W40" i="18"/>
  <c r="V40" i="18"/>
  <c r="V121" i="18"/>
  <c r="W121" i="18"/>
  <c r="V82" i="18"/>
  <c r="W82" i="18"/>
  <c r="W84" i="18"/>
  <c r="V84" i="18"/>
  <c r="W85" i="18"/>
  <c r="V85" i="18"/>
  <c r="V17" i="18"/>
  <c r="W17" i="18"/>
  <c r="V50" i="18"/>
  <c r="W50" i="18"/>
  <c r="V34" i="18"/>
  <c r="W34" i="18"/>
  <c r="V44" i="18"/>
  <c r="W44" i="18"/>
  <c r="AC140" i="11"/>
  <c r="G10" i="21"/>
  <c r="G8" i="21"/>
  <c r="U118" i="18"/>
  <c r="T118" i="18"/>
  <c r="U58" i="18"/>
  <c r="T58" i="18"/>
  <c r="T78" i="18"/>
  <c r="U78" i="18"/>
  <c r="T76" i="18"/>
  <c r="U76" i="18"/>
  <c r="U86" i="18"/>
  <c r="T86" i="18"/>
  <c r="T102" i="18"/>
  <c r="U102" i="18"/>
  <c r="U51" i="18"/>
  <c r="T51" i="18"/>
  <c r="T113" i="18"/>
  <c r="U113" i="18"/>
  <c r="U66" i="18"/>
  <c r="T66" i="18"/>
  <c r="U56" i="18"/>
  <c r="T56" i="18"/>
  <c r="T88" i="18"/>
  <c r="U88" i="18"/>
  <c r="T28" i="18"/>
  <c r="U28" i="18"/>
  <c r="U48" i="18"/>
  <c r="T48" i="18"/>
  <c r="T45" i="18"/>
  <c r="U45" i="18"/>
  <c r="T33" i="18"/>
  <c r="U33" i="18"/>
  <c r="U83" i="18"/>
  <c r="T83" i="18"/>
  <c r="U52" i="18"/>
  <c r="T52" i="18"/>
  <c r="T99" i="18"/>
  <c r="U99" i="18"/>
  <c r="T25" i="18"/>
  <c r="U25" i="18"/>
  <c r="T24" i="18"/>
  <c r="U24" i="18"/>
  <c r="U14" i="18"/>
  <c r="T14" i="18"/>
  <c r="U19" i="18"/>
  <c r="T19" i="18"/>
  <c r="U30" i="18"/>
  <c r="T30" i="18"/>
  <c r="U108" i="18"/>
  <c r="T108" i="18"/>
  <c r="T40" i="18"/>
  <c r="U40" i="18"/>
  <c r="U121" i="18"/>
  <c r="T121" i="18"/>
  <c r="T82" i="18"/>
  <c r="U82" i="18"/>
  <c r="T84" i="18"/>
  <c r="U84" i="18"/>
  <c r="T85" i="18"/>
  <c r="U85" i="18"/>
  <c r="U17" i="18"/>
  <c r="T17" i="18"/>
  <c r="U50" i="18"/>
  <c r="T50" i="18"/>
  <c r="T34" i="18"/>
  <c r="U34" i="18"/>
  <c r="U44" i="18"/>
  <c r="T44" i="18"/>
  <c r="T65" i="18"/>
  <c r="U65" i="18"/>
  <c r="T37" i="18"/>
  <c r="U37" i="18"/>
  <c r="U55" i="18"/>
  <c r="T55" i="18"/>
  <c r="T75" i="18"/>
  <c r="U75" i="18"/>
  <c r="T111" i="18"/>
  <c r="U111" i="18"/>
  <c r="U79" i="18"/>
  <c r="T79" i="18"/>
  <c r="U74" i="18"/>
  <c r="T74" i="18"/>
  <c r="U90" i="18"/>
  <c r="T90" i="18"/>
  <c r="U41" i="18"/>
  <c r="T41" i="18"/>
  <c r="T53" i="18"/>
  <c r="U53" i="18"/>
  <c r="U100" i="18"/>
  <c r="T100" i="18"/>
  <c r="T31" i="18"/>
  <c r="U31" i="18"/>
  <c r="T81" i="18"/>
  <c r="U81" i="18"/>
  <c r="U38" i="18"/>
  <c r="T38" i="18"/>
  <c r="U16" i="18"/>
  <c r="T16" i="18"/>
  <c r="U72" i="18"/>
  <c r="T72" i="18"/>
  <c r="T95" i="18"/>
  <c r="U95" i="18"/>
  <c r="U120" i="18"/>
  <c r="T120" i="18"/>
  <c r="T110" i="18"/>
  <c r="U110" i="18"/>
  <c r="U29" i="18"/>
  <c r="T29" i="18"/>
  <c r="U54" i="18"/>
  <c r="T54" i="18"/>
  <c r="T80" i="18"/>
  <c r="U80" i="18"/>
  <c r="T109" i="18"/>
  <c r="U109" i="18"/>
  <c r="T62" i="18"/>
  <c r="U62" i="18"/>
  <c r="U47" i="18"/>
  <c r="T47" i="18"/>
  <c r="U89" i="18"/>
  <c r="T89" i="18"/>
  <c r="T20" i="18"/>
  <c r="U20" i="18"/>
  <c r="U101" i="18"/>
  <c r="T101" i="18"/>
  <c r="U97" i="18"/>
  <c r="T97" i="18"/>
  <c r="U69" i="18"/>
  <c r="T69" i="18"/>
  <c r="U114" i="18"/>
  <c r="T114" i="18"/>
  <c r="T15" i="18"/>
  <c r="U15" i="18"/>
  <c r="U35" i="18"/>
  <c r="T35" i="18"/>
  <c r="U39" i="18"/>
  <c r="T39" i="18"/>
  <c r="U63" i="18"/>
  <c r="T63" i="18"/>
  <c r="U71" i="18"/>
  <c r="T71" i="18"/>
  <c r="U42" i="18"/>
  <c r="T42" i="18"/>
  <c r="U36" i="18"/>
  <c r="T36" i="18"/>
  <c r="T27" i="18"/>
  <c r="U27" i="18"/>
  <c r="U32" i="18"/>
  <c r="T32" i="18"/>
  <c r="T57" i="18"/>
  <c r="U57" i="18"/>
  <c r="T119" i="18"/>
  <c r="U119" i="18"/>
  <c r="T21" i="18"/>
  <c r="U21" i="18"/>
  <c r="U125" i="18"/>
  <c r="T125" i="18"/>
  <c r="U94" i="18"/>
  <c r="T94" i="18"/>
  <c r="U117" i="18"/>
  <c r="T117" i="18"/>
  <c r="U23" i="18"/>
  <c r="T23" i="18"/>
  <c r="U73" i="18"/>
  <c r="T73" i="18"/>
  <c r="T91" i="18"/>
  <c r="U91" i="18"/>
  <c r="T93" i="18"/>
  <c r="U93" i="18"/>
  <c r="U22" i="18"/>
  <c r="T22" i="18"/>
  <c r="T49" i="18"/>
  <c r="U49" i="18"/>
  <c r="U59" i="18"/>
  <c r="T59" i="18"/>
  <c r="U107" i="18"/>
  <c r="T107" i="18"/>
  <c r="U105" i="18"/>
  <c r="T105" i="18"/>
  <c r="T77" i="18"/>
  <c r="U77" i="18"/>
  <c r="U106" i="18"/>
  <c r="T106" i="18"/>
  <c r="U104" i="18"/>
  <c r="T104" i="18"/>
  <c r="U70" i="18"/>
  <c r="T70" i="18"/>
  <c r="U87" i="18"/>
  <c r="T87" i="18"/>
  <c r="T67" i="18"/>
  <c r="U67" i="18"/>
  <c r="T68" i="18"/>
  <c r="U68" i="18"/>
  <c r="U115" i="18"/>
  <c r="T115" i="18"/>
  <c r="U98" i="18"/>
  <c r="T98" i="18"/>
  <c r="U43" i="18"/>
  <c r="T43" i="18"/>
  <c r="T96" i="18"/>
  <c r="U96" i="18"/>
  <c r="T64" i="18"/>
  <c r="U64" i="18"/>
  <c r="U123" i="18"/>
  <c r="T123" i="18"/>
  <c r="T61" i="18"/>
  <c r="U61" i="18"/>
  <c r="T18" i="18"/>
  <c r="U18" i="18"/>
  <c r="U60" i="18"/>
  <c r="T60" i="18"/>
  <c r="T92" i="18"/>
  <c r="U92" i="18"/>
  <c r="T112" i="18"/>
  <c r="U112" i="18"/>
  <c r="U46" i="18"/>
  <c r="T46" i="18"/>
  <c r="U124" i="18"/>
  <c r="T124" i="18"/>
  <c r="T26" i="18"/>
  <c r="U26" i="18"/>
  <c r="U122" i="18"/>
  <c r="T122" i="18"/>
  <c r="U103" i="18"/>
  <c r="T103" i="18"/>
  <c r="T116" i="18"/>
  <c r="U116" i="18"/>
  <c r="P93" i="17"/>
  <c r="Q93" i="17"/>
  <c r="O93" i="17"/>
  <c r="R93" i="17"/>
  <c r="S93" i="17"/>
  <c r="P68" i="17"/>
  <c r="S68" i="17"/>
  <c r="O68" i="17"/>
  <c r="R68" i="17"/>
  <c r="Q68" i="17"/>
  <c r="P77" i="17"/>
  <c r="Q77" i="17"/>
  <c r="O77" i="17"/>
  <c r="R77" i="17"/>
  <c r="S77" i="17"/>
  <c r="P101" i="17"/>
  <c r="R101" i="17"/>
  <c r="Q101" i="17"/>
  <c r="O101" i="17"/>
  <c r="S101" i="17"/>
  <c r="S46" i="17"/>
  <c r="Q46" i="17"/>
  <c r="P46" i="17"/>
  <c r="O46" i="17"/>
  <c r="R46" i="17"/>
  <c r="S57" i="17"/>
  <c r="O57" i="17"/>
  <c r="R57" i="17"/>
  <c r="Q57" i="17"/>
  <c r="P57" i="17"/>
  <c r="R89" i="17"/>
  <c r="Q89" i="17"/>
  <c r="P89" i="17"/>
  <c r="S89" i="17"/>
  <c r="O89" i="17"/>
  <c r="Q72" i="17"/>
  <c r="R72" i="17"/>
  <c r="O72" i="17"/>
  <c r="S72" i="17"/>
  <c r="P72" i="17"/>
  <c r="Q96" i="17"/>
  <c r="P96" i="17"/>
  <c r="O96" i="17"/>
  <c r="R96" i="17"/>
  <c r="S96" i="17"/>
  <c r="O58" i="17"/>
  <c r="R58" i="17"/>
  <c r="P58" i="17"/>
  <c r="S58" i="17"/>
  <c r="Q58" i="17"/>
  <c r="S62" i="17"/>
  <c r="Q62" i="17"/>
  <c r="P62" i="17"/>
  <c r="O62" i="17"/>
  <c r="R62" i="17"/>
  <c r="P85" i="17"/>
  <c r="Q85" i="17"/>
  <c r="S85" i="17"/>
  <c r="O85" i="17"/>
  <c r="R85" i="17"/>
  <c r="R67" i="17"/>
  <c r="Q67" i="17"/>
  <c r="P67" i="17"/>
  <c r="S67" i="17"/>
  <c r="O67" i="17"/>
  <c r="P109" i="17"/>
  <c r="O109" i="17"/>
  <c r="R109" i="17"/>
  <c r="S109" i="17"/>
  <c r="Q109" i="17"/>
  <c r="S102" i="17"/>
  <c r="Q102" i="17"/>
  <c r="P102" i="17"/>
  <c r="O102" i="17"/>
  <c r="R102" i="17"/>
  <c r="Q88" i="17"/>
  <c r="R88" i="17"/>
  <c r="O88" i="17"/>
  <c r="S88" i="17"/>
  <c r="P88" i="17"/>
  <c r="Q24" i="17"/>
  <c r="R24" i="17"/>
  <c r="S24" i="17"/>
  <c r="O24" i="17"/>
  <c r="P24" i="17"/>
  <c r="O34" i="17"/>
  <c r="R34" i="17"/>
  <c r="P34" i="17"/>
  <c r="S34" i="17"/>
  <c r="Q34" i="17"/>
  <c r="O113" i="17"/>
  <c r="R113" i="17"/>
  <c r="Q113" i="17"/>
  <c r="P113" i="17"/>
  <c r="S113" i="17"/>
  <c r="S54" i="17"/>
  <c r="R54" i="17"/>
  <c r="Q54" i="17"/>
  <c r="O54" i="17"/>
  <c r="P54" i="17"/>
  <c r="S78" i="17"/>
  <c r="Q78" i="17"/>
  <c r="P78" i="17"/>
  <c r="O78" i="17"/>
  <c r="R78" i="17"/>
  <c r="P15" i="17"/>
  <c r="S15" i="17"/>
  <c r="Q15" i="17"/>
  <c r="O15" i="17"/>
  <c r="R15" i="17"/>
  <c r="P100" i="17"/>
  <c r="S100" i="17"/>
  <c r="R100" i="17"/>
  <c r="Q100" i="17"/>
  <c r="O100" i="17"/>
  <c r="O18" i="17"/>
  <c r="Q18" i="17"/>
  <c r="R18" i="17"/>
  <c r="P18" i="17"/>
  <c r="S18" i="17"/>
  <c r="P84" i="17"/>
  <c r="O84" i="17"/>
  <c r="S84" i="17"/>
  <c r="R84" i="17"/>
  <c r="Q84" i="17"/>
  <c r="R83" i="17"/>
  <c r="Q83" i="17"/>
  <c r="S83" i="17"/>
  <c r="P83" i="17"/>
  <c r="O83" i="17"/>
  <c r="S105" i="17"/>
  <c r="Q105" i="17"/>
  <c r="O105" i="17"/>
  <c r="P105" i="17"/>
  <c r="R105" i="17"/>
  <c r="Q16" i="17"/>
  <c r="P16" i="17"/>
  <c r="R16" i="17"/>
  <c r="O16" i="17"/>
  <c r="S16" i="17"/>
  <c r="P55" i="17"/>
  <c r="Q55" i="17"/>
  <c r="O55" i="17"/>
  <c r="S55" i="17"/>
  <c r="R55" i="17"/>
  <c r="O106" i="17"/>
  <c r="R106" i="17"/>
  <c r="Q106" i="17"/>
  <c r="P106" i="17"/>
  <c r="S106" i="17"/>
  <c r="O42" i="17"/>
  <c r="R42" i="17"/>
  <c r="Q42" i="17"/>
  <c r="P42" i="17"/>
  <c r="S42" i="17"/>
  <c r="O92" i="17"/>
  <c r="P92" i="17"/>
  <c r="S92" i="17"/>
  <c r="R92" i="17"/>
  <c r="Q92" i="17"/>
  <c r="O90" i="17"/>
  <c r="S90" i="17"/>
  <c r="Q90" i="17"/>
  <c r="P90" i="17"/>
  <c r="R90" i="17"/>
  <c r="Q104" i="17"/>
  <c r="O104" i="17"/>
  <c r="S104" i="17"/>
  <c r="R104" i="17"/>
  <c r="P104" i="17"/>
  <c r="Q40" i="17"/>
  <c r="O40" i="17"/>
  <c r="S40" i="17"/>
  <c r="P40" i="17"/>
  <c r="R40" i="17"/>
  <c r="P37" i="17"/>
  <c r="Q37" i="17"/>
  <c r="S37" i="17"/>
  <c r="O37" i="17"/>
  <c r="R37" i="17"/>
  <c r="Q112" i="17"/>
  <c r="S112" i="17"/>
  <c r="O112" i="17"/>
  <c r="R112" i="17"/>
  <c r="P112" i="17"/>
  <c r="O73" i="17"/>
  <c r="R73" i="17"/>
  <c r="Q73" i="17"/>
  <c r="P73" i="17"/>
  <c r="S73" i="17"/>
  <c r="S17" i="17"/>
  <c r="O17" i="17"/>
  <c r="R17" i="17"/>
  <c r="Q17" i="17"/>
  <c r="P17" i="17"/>
  <c r="O63" i="17"/>
  <c r="S63" i="17"/>
  <c r="R63" i="17"/>
  <c r="Q63" i="17"/>
  <c r="P63" i="17"/>
  <c r="S70" i="17"/>
  <c r="R70" i="17"/>
  <c r="Q70" i="17"/>
  <c r="P70" i="17"/>
  <c r="O70" i="17"/>
  <c r="P39" i="17"/>
  <c r="S39" i="17"/>
  <c r="R39" i="17"/>
  <c r="O39" i="17"/>
  <c r="Q39" i="17"/>
  <c r="Q120" i="17"/>
  <c r="S120" i="17"/>
  <c r="R120" i="17"/>
  <c r="P120" i="17"/>
  <c r="O120" i="17"/>
  <c r="S81" i="17"/>
  <c r="O81" i="17"/>
  <c r="R81" i="17"/>
  <c r="Q81" i="17"/>
  <c r="P81" i="17"/>
  <c r="O108" i="17"/>
  <c r="P108" i="17"/>
  <c r="S108" i="17"/>
  <c r="R108" i="17"/>
  <c r="Q108" i="17"/>
  <c r="O82" i="17"/>
  <c r="R82" i="17"/>
  <c r="Q82" i="17"/>
  <c r="S82" i="17"/>
  <c r="P82" i="17"/>
  <c r="S38" i="17"/>
  <c r="Q38" i="17"/>
  <c r="P38" i="17"/>
  <c r="O38" i="17"/>
  <c r="R38" i="17"/>
  <c r="R99" i="17"/>
  <c r="P99" i="17"/>
  <c r="O99" i="17"/>
  <c r="S99" i="17"/>
  <c r="Q99" i="17"/>
  <c r="S121" i="17"/>
  <c r="O121" i="17"/>
  <c r="R121" i="17"/>
  <c r="Q121" i="17"/>
  <c r="P121" i="17"/>
  <c r="O95" i="17"/>
  <c r="P95" i="17"/>
  <c r="Q95" i="17"/>
  <c r="S95" i="17"/>
  <c r="R95" i="17"/>
  <c r="S116" i="17"/>
  <c r="R116" i="17"/>
  <c r="Q116" i="17"/>
  <c r="O116" i="17"/>
  <c r="P116" i="17"/>
  <c r="P117" i="17"/>
  <c r="Q117" i="17"/>
  <c r="O117" i="17"/>
  <c r="S117" i="17"/>
  <c r="R117" i="17"/>
  <c r="S103" i="17"/>
  <c r="R103" i="17"/>
  <c r="P103" i="17"/>
  <c r="O103" i="17"/>
  <c r="Q103" i="17"/>
  <c r="S76" i="17"/>
  <c r="R76" i="17"/>
  <c r="Q76" i="17"/>
  <c r="O76" i="17"/>
  <c r="P76" i="17"/>
  <c r="O50" i="17"/>
  <c r="P50" i="17"/>
  <c r="Q50" i="17"/>
  <c r="S50" i="17"/>
  <c r="R50" i="17"/>
  <c r="O74" i="17"/>
  <c r="R74" i="17"/>
  <c r="S74" i="17"/>
  <c r="P74" i="17"/>
  <c r="Q74" i="17"/>
  <c r="O28" i="17"/>
  <c r="Q28" i="17"/>
  <c r="P28" i="17"/>
  <c r="R28" i="17"/>
  <c r="S28" i="17"/>
  <c r="P29" i="17"/>
  <c r="R29" i="17"/>
  <c r="O29" i="17"/>
  <c r="S29" i="17"/>
  <c r="Q29" i="17"/>
  <c r="O49" i="17"/>
  <c r="R49" i="17"/>
  <c r="Q49" i="17"/>
  <c r="P49" i="17"/>
  <c r="S49" i="17"/>
  <c r="O98" i="17"/>
  <c r="P98" i="17"/>
  <c r="Q98" i="17"/>
  <c r="R98" i="17"/>
  <c r="S98" i="17"/>
  <c r="P45" i="17"/>
  <c r="O45" i="17"/>
  <c r="S45" i="17"/>
  <c r="R45" i="17"/>
  <c r="Q45" i="17"/>
  <c r="Q64" i="17"/>
  <c r="R64" i="17"/>
  <c r="O64" i="17"/>
  <c r="P64" i="17"/>
  <c r="S64" i="17"/>
  <c r="O111" i="17"/>
  <c r="P111" i="17"/>
  <c r="Q111" i="17"/>
  <c r="S111" i="17"/>
  <c r="R111" i="17"/>
  <c r="R107" i="17"/>
  <c r="Q107" i="17"/>
  <c r="S107" i="17"/>
  <c r="P107" i="17"/>
  <c r="O107" i="17"/>
  <c r="P61" i="17"/>
  <c r="S61" i="17"/>
  <c r="Q61" i="17"/>
  <c r="R61" i="17"/>
  <c r="O61" i="17"/>
  <c r="R27" i="17"/>
  <c r="P27" i="17"/>
  <c r="O27" i="17"/>
  <c r="Q27" i="17"/>
  <c r="S27" i="17"/>
  <c r="P125" i="17"/>
  <c r="S125" i="17"/>
  <c r="R125" i="17"/>
  <c r="Q125" i="17"/>
  <c r="O125" i="17"/>
  <c r="R65" i="17"/>
  <c r="Q65" i="17"/>
  <c r="P65" i="17"/>
  <c r="S65" i="17"/>
  <c r="O65" i="17"/>
  <c r="P53" i="17"/>
  <c r="R53" i="17"/>
  <c r="Q53" i="17"/>
  <c r="O53" i="17"/>
  <c r="S53" i="17"/>
  <c r="R123" i="17"/>
  <c r="S123" i="17"/>
  <c r="P123" i="17"/>
  <c r="O123" i="17"/>
  <c r="Q123" i="17"/>
  <c r="R35" i="17"/>
  <c r="S35" i="17"/>
  <c r="P35" i="17"/>
  <c r="O35" i="17"/>
  <c r="Q35" i="17"/>
  <c r="O66" i="17"/>
  <c r="S66" i="17"/>
  <c r="R66" i="17"/>
  <c r="P66" i="17"/>
  <c r="Q66" i="17"/>
  <c r="Q80" i="17"/>
  <c r="R80" i="17"/>
  <c r="P80" i="17"/>
  <c r="S80" i="17"/>
  <c r="O80" i="17"/>
  <c r="S22" i="17"/>
  <c r="Q22" i="17"/>
  <c r="P22" i="17"/>
  <c r="O22" i="17"/>
  <c r="R22" i="17"/>
  <c r="Q56" i="17"/>
  <c r="P56" i="17"/>
  <c r="R56" i="17"/>
  <c r="S56" i="17"/>
  <c r="O56" i="17"/>
  <c r="S94" i="17"/>
  <c r="R94" i="17"/>
  <c r="Q94" i="17"/>
  <c r="P94" i="17"/>
  <c r="O94" i="17"/>
  <c r="R115" i="17"/>
  <c r="S115" i="17"/>
  <c r="P115" i="17"/>
  <c r="O115" i="17"/>
  <c r="Q115" i="17"/>
  <c r="P21" i="17"/>
  <c r="S21" i="17"/>
  <c r="R21" i="17"/>
  <c r="Q21" i="17"/>
  <c r="O21" i="17"/>
  <c r="O122" i="17"/>
  <c r="Q122" i="17"/>
  <c r="R122" i="17"/>
  <c r="S122" i="17"/>
  <c r="P122" i="17"/>
  <c r="Q87" i="17"/>
  <c r="S87" i="17"/>
  <c r="R87" i="17"/>
  <c r="O87" i="17"/>
  <c r="P87" i="17"/>
  <c r="S52" i="17"/>
  <c r="R52" i="17"/>
  <c r="Q52" i="17"/>
  <c r="P52" i="17"/>
  <c r="O52" i="17"/>
  <c r="O97" i="17"/>
  <c r="R97" i="17"/>
  <c r="Q97" i="17"/>
  <c r="P97" i="17"/>
  <c r="S97" i="17"/>
  <c r="Q48" i="17"/>
  <c r="R48" i="17"/>
  <c r="S48" i="17"/>
  <c r="O48" i="17"/>
  <c r="P48" i="17"/>
  <c r="P69" i="17"/>
  <c r="R69" i="17"/>
  <c r="O69" i="17"/>
  <c r="Q69" i="17"/>
  <c r="S69" i="17"/>
  <c r="S30" i="17"/>
  <c r="R30" i="17"/>
  <c r="Q30" i="17"/>
  <c r="P30" i="17"/>
  <c r="O30" i="17"/>
  <c r="O14" i="17"/>
  <c r="S14" i="17"/>
  <c r="R14" i="17"/>
  <c r="Q14" i="17"/>
  <c r="P14" i="17"/>
  <c r="R91" i="17"/>
  <c r="P91" i="17"/>
  <c r="O91" i="17"/>
  <c r="Q91" i="17"/>
  <c r="S91" i="17"/>
  <c r="R19" i="17"/>
  <c r="Q19" i="17"/>
  <c r="S19" i="17"/>
  <c r="P19" i="17"/>
  <c r="O19" i="17"/>
  <c r="R25" i="17"/>
  <c r="Q25" i="17"/>
  <c r="P25" i="17"/>
  <c r="S25" i="17"/>
  <c r="O25" i="17"/>
  <c r="O124" i="17"/>
  <c r="P124" i="17"/>
  <c r="S124" i="17"/>
  <c r="R124" i="17"/>
  <c r="Q124" i="17"/>
  <c r="O114" i="17"/>
  <c r="Q114" i="17"/>
  <c r="S114" i="17"/>
  <c r="P114" i="17"/>
  <c r="R114" i="17"/>
  <c r="P119" i="17"/>
  <c r="Q119" i="17"/>
  <c r="O119" i="17"/>
  <c r="S119" i="17"/>
  <c r="R119" i="17"/>
  <c r="S110" i="17"/>
  <c r="Q110" i="17"/>
  <c r="P110" i="17"/>
  <c r="O110" i="17"/>
  <c r="R110" i="17"/>
  <c r="Q23" i="17"/>
  <c r="O23" i="17"/>
  <c r="S23" i="17"/>
  <c r="R23" i="17"/>
  <c r="P23" i="17"/>
  <c r="O33" i="17"/>
  <c r="R33" i="17"/>
  <c r="Q33" i="17"/>
  <c r="P33" i="17"/>
  <c r="S33" i="17"/>
  <c r="P36" i="17"/>
  <c r="O36" i="17"/>
  <c r="S36" i="17"/>
  <c r="R36" i="17"/>
  <c r="Q36" i="17"/>
  <c r="R59" i="17"/>
  <c r="S59" i="17"/>
  <c r="P59" i="17"/>
  <c r="O59" i="17"/>
  <c r="Q59" i="17"/>
  <c r="Q32" i="17"/>
  <c r="P32" i="17"/>
  <c r="R32" i="17"/>
  <c r="O32" i="17"/>
  <c r="S32" i="17"/>
  <c r="O26" i="17"/>
  <c r="S26" i="17"/>
  <c r="Q26" i="17"/>
  <c r="R26" i="17"/>
  <c r="P26" i="17"/>
  <c r="P47" i="17"/>
  <c r="Q47" i="17"/>
  <c r="O47" i="17"/>
  <c r="S47" i="17"/>
  <c r="R47" i="17"/>
  <c r="P44" i="17"/>
  <c r="O44" i="17"/>
  <c r="S44" i="17"/>
  <c r="R44" i="17"/>
  <c r="Q44" i="17"/>
  <c r="S41" i="17"/>
  <c r="R41" i="17"/>
  <c r="O41" i="17"/>
  <c r="P41" i="17"/>
  <c r="Q41" i="17"/>
  <c r="P20" i="17"/>
  <c r="S20" i="17"/>
  <c r="R20" i="17"/>
  <c r="Q20" i="17"/>
  <c r="O20" i="17"/>
  <c r="S126" i="17"/>
  <c r="Q126" i="17"/>
  <c r="P126" i="17"/>
  <c r="O126" i="17"/>
  <c r="R126" i="17"/>
  <c r="P60" i="17"/>
  <c r="S60" i="17"/>
  <c r="R60" i="17"/>
  <c r="Q60" i="17"/>
  <c r="O60" i="17"/>
  <c r="S118" i="17"/>
  <c r="R118" i="17"/>
  <c r="Q118" i="17"/>
  <c r="P118" i="17"/>
  <c r="O118" i="17"/>
  <c r="S86" i="17"/>
  <c r="Q86" i="17"/>
  <c r="P86" i="17"/>
  <c r="O86" i="17"/>
  <c r="R86" i="17"/>
  <c r="P31" i="17"/>
  <c r="Q31" i="17"/>
  <c r="O31" i="17"/>
  <c r="S31" i="17"/>
  <c r="R31" i="17"/>
  <c r="R43" i="17"/>
  <c r="Q43" i="17"/>
  <c r="S43" i="17"/>
  <c r="P43" i="17"/>
  <c r="O43" i="17"/>
  <c r="Q71" i="17"/>
  <c r="P71" i="17"/>
  <c r="S71" i="17"/>
  <c r="R71" i="17"/>
  <c r="O71" i="17"/>
  <c r="R51" i="17"/>
  <c r="P51" i="17"/>
  <c r="O51" i="17"/>
  <c r="Q51" i="17"/>
  <c r="S51" i="17"/>
  <c r="P79" i="17"/>
  <c r="Q79" i="17"/>
  <c r="S79" i="17"/>
  <c r="R79" i="17"/>
  <c r="O79" i="17"/>
  <c r="R75" i="17"/>
  <c r="S75" i="17"/>
  <c r="P75" i="17"/>
  <c r="O75" i="17"/>
  <c r="Q75" i="17"/>
  <c r="S118" i="18"/>
  <c r="R118" i="18"/>
  <c r="O118" i="18"/>
  <c r="P118" i="18"/>
  <c r="Q118" i="18"/>
  <c r="Q25" i="18"/>
  <c r="R25" i="18"/>
  <c r="S25" i="18"/>
  <c r="P25" i="18"/>
  <c r="O25" i="18"/>
  <c r="S102" i="18"/>
  <c r="P102" i="18"/>
  <c r="Q102" i="18"/>
  <c r="R102" i="18"/>
  <c r="O102" i="18"/>
  <c r="Q88" i="18"/>
  <c r="R88" i="18"/>
  <c r="S88" i="18"/>
  <c r="O88" i="18"/>
  <c r="P88" i="18"/>
  <c r="R83" i="18"/>
  <c r="S83" i="18"/>
  <c r="O83" i="18"/>
  <c r="P83" i="18"/>
  <c r="Q83" i="18"/>
  <c r="O52" i="18"/>
  <c r="S52" i="18"/>
  <c r="P52" i="18"/>
  <c r="R52" i="18"/>
  <c r="Q52" i="18"/>
  <c r="O73" i="18"/>
  <c r="P73" i="18"/>
  <c r="Q73" i="18"/>
  <c r="R73" i="18"/>
  <c r="S73" i="18"/>
  <c r="P15" i="18"/>
  <c r="Q15" i="18"/>
  <c r="R15" i="18"/>
  <c r="S15" i="18"/>
  <c r="O15" i="18"/>
  <c r="Q72" i="18"/>
  <c r="R72" i="18"/>
  <c r="S72" i="18"/>
  <c r="O72" i="18"/>
  <c r="P72" i="18"/>
  <c r="P113" i="18"/>
  <c r="Q113" i="18"/>
  <c r="R113" i="18"/>
  <c r="S113" i="18"/>
  <c r="O113" i="18"/>
  <c r="P28" i="18"/>
  <c r="O28" i="18"/>
  <c r="Q28" i="18"/>
  <c r="S28" i="18"/>
  <c r="R28" i="18"/>
  <c r="Q24" i="18"/>
  <c r="R24" i="18"/>
  <c r="O24" i="18"/>
  <c r="S24" i="18"/>
  <c r="P24" i="18"/>
  <c r="R19" i="18"/>
  <c r="S19" i="18"/>
  <c r="O19" i="18"/>
  <c r="Q19" i="18"/>
  <c r="P19" i="18"/>
  <c r="Q40" i="18"/>
  <c r="O40" i="18"/>
  <c r="P40" i="18"/>
  <c r="S40" i="18"/>
  <c r="R40" i="18"/>
  <c r="O121" i="18"/>
  <c r="S121" i="18"/>
  <c r="P121" i="18"/>
  <c r="Q121" i="18"/>
  <c r="R121" i="18"/>
  <c r="O82" i="18"/>
  <c r="R82" i="18"/>
  <c r="S82" i="18"/>
  <c r="P82" i="18"/>
  <c r="Q82" i="18"/>
  <c r="P84" i="18"/>
  <c r="Q84" i="18"/>
  <c r="R84" i="18"/>
  <c r="O84" i="18"/>
  <c r="S84" i="18"/>
  <c r="P85" i="18"/>
  <c r="S85" i="18"/>
  <c r="Q85" i="18"/>
  <c r="R85" i="18"/>
  <c r="O85" i="18"/>
  <c r="S17" i="18"/>
  <c r="O17" i="18"/>
  <c r="P17" i="18"/>
  <c r="Q17" i="18"/>
  <c r="R17" i="18"/>
  <c r="O50" i="18"/>
  <c r="Q50" i="18"/>
  <c r="P50" i="18"/>
  <c r="S50" i="18"/>
  <c r="R50" i="18"/>
  <c r="O34" i="18"/>
  <c r="R34" i="18"/>
  <c r="S34" i="18"/>
  <c r="P34" i="18"/>
  <c r="Q34" i="18"/>
  <c r="P44" i="18"/>
  <c r="O44" i="18"/>
  <c r="Q44" i="18"/>
  <c r="R44" i="18"/>
  <c r="S44" i="18"/>
  <c r="O114" i="18"/>
  <c r="P114" i="18"/>
  <c r="Q114" i="18"/>
  <c r="S114" i="18"/>
  <c r="R114" i="18"/>
  <c r="O58" i="18"/>
  <c r="R58" i="18"/>
  <c r="S58" i="18"/>
  <c r="P58" i="18"/>
  <c r="Q58" i="18"/>
  <c r="S78" i="18"/>
  <c r="Q78" i="18"/>
  <c r="R78" i="18"/>
  <c r="P78" i="18"/>
  <c r="O78" i="18"/>
  <c r="R51" i="18"/>
  <c r="O51" i="18"/>
  <c r="P51" i="18"/>
  <c r="Q51" i="18"/>
  <c r="S51" i="18"/>
  <c r="Q48" i="18"/>
  <c r="R48" i="18"/>
  <c r="S48" i="18"/>
  <c r="O48" i="18"/>
  <c r="P48" i="18"/>
  <c r="O14" i="18"/>
  <c r="P14" i="18"/>
  <c r="S14" i="18"/>
  <c r="Q14" i="18"/>
  <c r="R14" i="18"/>
  <c r="P95" i="18"/>
  <c r="Q95" i="18"/>
  <c r="R95" i="18"/>
  <c r="S95" i="18"/>
  <c r="O95" i="18"/>
  <c r="P37" i="18"/>
  <c r="Q37" i="18"/>
  <c r="O37" i="18"/>
  <c r="R37" i="18"/>
  <c r="S37" i="18"/>
  <c r="Q55" i="18"/>
  <c r="R55" i="18"/>
  <c r="S55" i="18"/>
  <c r="O55" i="18"/>
  <c r="P55" i="18"/>
  <c r="R75" i="18"/>
  <c r="S75" i="18"/>
  <c r="O75" i="18"/>
  <c r="P75" i="18"/>
  <c r="Q75" i="18"/>
  <c r="P111" i="18"/>
  <c r="Q111" i="18"/>
  <c r="R111" i="18"/>
  <c r="S111" i="18"/>
  <c r="O111" i="18"/>
  <c r="Q79" i="18"/>
  <c r="P79" i="18"/>
  <c r="R79" i="18"/>
  <c r="S79" i="18"/>
  <c r="O79" i="18"/>
  <c r="O74" i="18"/>
  <c r="S74" i="18"/>
  <c r="P74" i="18"/>
  <c r="Q74" i="18"/>
  <c r="R74" i="18"/>
  <c r="O90" i="18"/>
  <c r="Q90" i="18"/>
  <c r="P90" i="18"/>
  <c r="R90" i="18"/>
  <c r="S90" i="18"/>
  <c r="S41" i="18"/>
  <c r="O41" i="18"/>
  <c r="R41" i="18"/>
  <c r="P41" i="18"/>
  <c r="Q41" i="18"/>
  <c r="P53" i="18"/>
  <c r="O53" i="18"/>
  <c r="R53" i="18"/>
  <c r="S53" i="18"/>
  <c r="Q53" i="18"/>
  <c r="Q100" i="18"/>
  <c r="R100" i="18"/>
  <c r="S100" i="18"/>
  <c r="O100" i="18"/>
  <c r="P100" i="18"/>
  <c r="Q31" i="18"/>
  <c r="R31" i="18"/>
  <c r="S31" i="18"/>
  <c r="O31" i="18"/>
  <c r="P31" i="18"/>
  <c r="S81" i="18"/>
  <c r="O81" i="18"/>
  <c r="P81" i="18"/>
  <c r="Q81" i="18"/>
  <c r="R81" i="18"/>
  <c r="S38" i="18"/>
  <c r="P38" i="18"/>
  <c r="Q38" i="18"/>
  <c r="R38" i="18"/>
  <c r="O38" i="18"/>
  <c r="R65" i="18"/>
  <c r="S65" i="18"/>
  <c r="Q65" i="18"/>
  <c r="O65" i="18"/>
  <c r="P65" i="18"/>
  <c r="R91" i="18"/>
  <c r="P91" i="18"/>
  <c r="Q91" i="18"/>
  <c r="O91" i="18"/>
  <c r="S91" i="18"/>
  <c r="R76" i="18"/>
  <c r="S76" i="18"/>
  <c r="Q76" i="18"/>
  <c r="O76" i="18"/>
  <c r="P76" i="18"/>
  <c r="O66" i="18"/>
  <c r="Q66" i="18"/>
  <c r="R66" i="18"/>
  <c r="S66" i="18"/>
  <c r="P66" i="18"/>
  <c r="O33" i="18"/>
  <c r="P33" i="18"/>
  <c r="Q33" i="18"/>
  <c r="R33" i="18"/>
  <c r="S33" i="18"/>
  <c r="S30" i="18"/>
  <c r="R30" i="18"/>
  <c r="O30" i="18"/>
  <c r="P30" i="18"/>
  <c r="Q30" i="18"/>
  <c r="Q120" i="18"/>
  <c r="P120" i="18"/>
  <c r="R120" i="18"/>
  <c r="S120" i="18"/>
  <c r="O120" i="18"/>
  <c r="S110" i="18"/>
  <c r="O110" i="18"/>
  <c r="P110" i="18"/>
  <c r="Q110" i="18"/>
  <c r="R110" i="18"/>
  <c r="P29" i="18"/>
  <c r="R29" i="18"/>
  <c r="O29" i="18"/>
  <c r="S29" i="18"/>
  <c r="Q29" i="18"/>
  <c r="S54" i="18"/>
  <c r="R54" i="18"/>
  <c r="O54" i="18"/>
  <c r="P54" i="18"/>
  <c r="Q54" i="18"/>
  <c r="Q80" i="18"/>
  <c r="P80" i="18"/>
  <c r="O80" i="18"/>
  <c r="R80" i="18"/>
  <c r="S80" i="18"/>
  <c r="P109" i="18"/>
  <c r="S109" i="18"/>
  <c r="R109" i="18"/>
  <c r="Q109" i="18"/>
  <c r="O109" i="18"/>
  <c r="S62" i="18"/>
  <c r="O62" i="18"/>
  <c r="P62" i="18"/>
  <c r="Q62" i="18"/>
  <c r="R62" i="18"/>
  <c r="Q47" i="18"/>
  <c r="R47" i="18"/>
  <c r="P47" i="18"/>
  <c r="S47" i="18"/>
  <c r="O47" i="18"/>
  <c r="Q89" i="18"/>
  <c r="R89" i="18"/>
  <c r="S89" i="18"/>
  <c r="P89" i="18"/>
  <c r="O89" i="18"/>
  <c r="P20" i="18"/>
  <c r="Q20" i="18"/>
  <c r="R20" i="18"/>
  <c r="S20" i="18"/>
  <c r="O20" i="18"/>
  <c r="P101" i="18"/>
  <c r="Q101" i="18"/>
  <c r="R101" i="18"/>
  <c r="O101" i="18"/>
  <c r="S101" i="18"/>
  <c r="O97" i="18"/>
  <c r="P97" i="18"/>
  <c r="Q97" i="18"/>
  <c r="R97" i="18"/>
  <c r="S97" i="18"/>
  <c r="P69" i="18"/>
  <c r="O69" i="18"/>
  <c r="R69" i="18"/>
  <c r="S69" i="18"/>
  <c r="Q69" i="18"/>
  <c r="Q16" i="18"/>
  <c r="P16" i="18"/>
  <c r="S16" i="18"/>
  <c r="R16" i="18"/>
  <c r="O16" i="18"/>
  <c r="Q96" i="18"/>
  <c r="S96" i="18"/>
  <c r="R96" i="18"/>
  <c r="O96" i="18"/>
  <c r="P96" i="18"/>
  <c r="S86" i="18"/>
  <c r="O86" i="18"/>
  <c r="P86" i="18"/>
  <c r="Q86" i="18"/>
  <c r="R86" i="18"/>
  <c r="Q56" i="18"/>
  <c r="P56" i="18"/>
  <c r="S56" i="18"/>
  <c r="R56" i="18"/>
  <c r="O56" i="18"/>
  <c r="P45" i="18"/>
  <c r="S45" i="18"/>
  <c r="R45" i="18"/>
  <c r="Q45" i="18"/>
  <c r="O45" i="18"/>
  <c r="O108" i="18"/>
  <c r="P108" i="18"/>
  <c r="Q108" i="18"/>
  <c r="R108" i="18"/>
  <c r="S108" i="18"/>
  <c r="R35" i="18"/>
  <c r="S35" i="18"/>
  <c r="O35" i="18"/>
  <c r="P35" i="18"/>
  <c r="Q35" i="18"/>
  <c r="O39" i="18"/>
  <c r="S39" i="18"/>
  <c r="Q39" i="18"/>
  <c r="P39" i="18"/>
  <c r="R39" i="18"/>
  <c r="S63" i="18"/>
  <c r="O63" i="18"/>
  <c r="P63" i="18"/>
  <c r="Q63" i="18"/>
  <c r="R63" i="18"/>
  <c r="P71" i="18"/>
  <c r="Q71" i="18"/>
  <c r="R71" i="18"/>
  <c r="S71" i="18"/>
  <c r="O71" i="18"/>
  <c r="O42" i="18"/>
  <c r="R42" i="18"/>
  <c r="S42" i="18"/>
  <c r="Q42" i="18"/>
  <c r="P42" i="18"/>
  <c r="Q36" i="18"/>
  <c r="R36" i="18"/>
  <c r="S36" i="18"/>
  <c r="P36" i="18"/>
  <c r="O36" i="18"/>
  <c r="R27" i="18"/>
  <c r="P27" i="18"/>
  <c r="Q27" i="18"/>
  <c r="S27" i="18"/>
  <c r="O27" i="18"/>
  <c r="Q32" i="18"/>
  <c r="R32" i="18"/>
  <c r="O32" i="18"/>
  <c r="S32" i="18"/>
  <c r="P32" i="18"/>
  <c r="O57" i="18"/>
  <c r="P57" i="18"/>
  <c r="Q57" i="18"/>
  <c r="R57" i="18"/>
  <c r="S57" i="18"/>
  <c r="Q119" i="18"/>
  <c r="R119" i="18"/>
  <c r="P119" i="18"/>
  <c r="S119" i="18"/>
  <c r="O119" i="18"/>
  <c r="P21" i="18"/>
  <c r="S21" i="18"/>
  <c r="Q21" i="18"/>
  <c r="R21" i="18"/>
  <c r="O21" i="18"/>
  <c r="S125" i="18"/>
  <c r="O125" i="18"/>
  <c r="P125" i="18"/>
  <c r="Q125" i="18"/>
  <c r="R125" i="18"/>
  <c r="S94" i="18"/>
  <c r="R94" i="18"/>
  <c r="O94" i="18"/>
  <c r="P94" i="18"/>
  <c r="Q94" i="18"/>
  <c r="P117" i="18"/>
  <c r="O117" i="18"/>
  <c r="S117" i="18"/>
  <c r="R117" i="18"/>
  <c r="Q117" i="18"/>
  <c r="R23" i="18"/>
  <c r="S23" i="18"/>
  <c r="O23" i="18"/>
  <c r="P23" i="18"/>
  <c r="Q23" i="18"/>
  <c r="R43" i="18"/>
  <c r="Q43" i="18"/>
  <c r="S43" i="18"/>
  <c r="O43" i="18"/>
  <c r="P43" i="18"/>
  <c r="P93" i="18"/>
  <c r="O93" i="18"/>
  <c r="S93" i="18"/>
  <c r="R93" i="18"/>
  <c r="Q93" i="18"/>
  <c r="S22" i="18"/>
  <c r="O22" i="18"/>
  <c r="P22" i="18"/>
  <c r="Q22" i="18"/>
  <c r="R22" i="18"/>
  <c r="P49" i="18"/>
  <c r="Q49" i="18"/>
  <c r="R49" i="18"/>
  <c r="S49" i="18"/>
  <c r="O49" i="18"/>
  <c r="R59" i="18"/>
  <c r="S59" i="18"/>
  <c r="O59" i="18"/>
  <c r="P59" i="18"/>
  <c r="Q59" i="18"/>
  <c r="R107" i="18"/>
  <c r="Q107" i="18"/>
  <c r="S107" i="18"/>
  <c r="O107" i="18"/>
  <c r="P107" i="18"/>
  <c r="S105" i="18"/>
  <c r="O105" i="18"/>
  <c r="P105" i="18"/>
  <c r="R105" i="18"/>
  <c r="Q105" i="18"/>
  <c r="P77" i="18"/>
  <c r="O77" i="18"/>
  <c r="Q77" i="18"/>
  <c r="S77" i="18"/>
  <c r="R77" i="18"/>
  <c r="O106" i="18"/>
  <c r="Q106" i="18"/>
  <c r="R106" i="18"/>
  <c r="S106" i="18"/>
  <c r="P106" i="18"/>
  <c r="Q104" i="18"/>
  <c r="S104" i="18"/>
  <c r="O104" i="18"/>
  <c r="P104" i="18"/>
  <c r="R104" i="18"/>
  <c r="S70" i="18"/>
  <c r="O70" i="18"/>
  <c r="P70" i="18"/>
  <c r="Q70" i="18"/>
  <c r="R70" i="18"/>
  <c r="R87" i="18"/>
  <c r="S87" i="18"/>
  <c r="O87" i="18"/>
  <c r="P87" i="18"/>
  <c r="Q87" i="18"/>
  <c r="R67" i="18"/>
  <c r="Q67" i="18"/>
  <c r="S67" i="18"/>
  <c r="P67" i="18"/>
  <c r="O67" i="18"/>
  <c r="O68" i="18"/>
  <c r="P68" i="18"/>
  <c r="Q68" i="18"/>
  <c r="R68" i="18"/>
  <c r="S68" i="18"/>
  <c r="R115" i="18"/>
  <c r="O115" i="18"/>
  <c r="P115" i="18"/>
  <c r="Q115" i="18"/>
  <c r="S115" i="18"/>
  <c r="O98" i="18"/>
  <c r="R98" i="18"/>
  <c r="Q98" i="18"/>
  <c r="S98" i="18"/>
  <c r="P98" i="18"/>
  <c r="R99" i="18"/>
  <c r="S99" i="18"/>
  <c r="O99" i="18"/>
  <c r="P99" i="18"/>
  <c r="Q99" i="18"/>
  <c r="Q64" i="18"/>
  <c r="O64" i="18"/>
  <c r="P64" i="18"/>
  <c r="S64" i="18"/>
  <c r="R64" i="18"/>
  <c r="R123" i="18"/>
  <c r="S123" i="18"/>
  <c r="O123" i="18"/>
  <c r="P123" i="18"/>
  <c r="Q123" i="18"/>
  <c r="P61" i="18"/>
  <c r="Q61" i="18"/>
  <c r="O61" i="18"/>
  <c r="R61" i="18"/>
  <c r="S61" i="18"/>
  <c r="O18" i="18"/>
  <c r="R18" i="18"/>
  <c r="S18" i="18"/>
  <c r="P18" i="18"/>
  <c r="Q18" i="18"/>
  <c r="P60" i="18"/>
  <c r="Q60" i="18"/>
  <c r="R60" i="18"/>
  <c r="S60" i="18"/>
  <c r="O60" i="18"/>
  <c r="O92" i="18"/>
  <c r="P92" i="18"/>
  <c r="Q92" i="18"/>
  <c r="R92" i="18"/>
  <c r="S92" i="18"/>
  <c r="Q112" i="18"/>
  <c r="R112" i="18"/>
  <c r="S112" i="18"/>
  <c r="O112" i="18"/>
  <c r="P112" i="18"/>
  <c r="S46" i="18"/>
  <c r="O46" i="18"/>
  <c r="P46" i="18"/>
  <c r="Q46" i="18"/>
  <c r="R46" i="18"/>
  <c r="P124" i="18"/>
  <c r="R124" i="18"/>
  <c r="Q124" i="18"/>
  <c r="O124" i="18"/>
  <c r="S124" i="18"/>
  <c r="O26" i="18"/>
  <c r="Q26" i="18"/>
  <c r="P26" i="18"/>
  <c r="R26" i="18"/>
  <c r="S26" i="18"/>
  <c r="O122" i="18"/>
  <c r="R122" i="18"/>
  <c r="S122" i="18"/>
  <c r="P122" i="18"/>
  <c r="Q122" i="18"/>
  <c r="P103" i="18"/>
  <c r="Q103" i="18"/>
  <c r="R103" i="18"/>
  <c r="S103" i="18"/>
  <c r="O103" i="18"/>
  <c r="S116" i="18"/>
  <c r="R116" i="18"/>
  <c r="P116" i="18"/>
  <c r="Q116" i="18"/>
  <c r="O116" i="18"/>
  <c r="AC41" i="11"/>
  <c r="AC99" i="11"/>
  <c r="AC83" i="11"/>
  <c r="AC94" i="11"/>
  <c r="AC87" i="11"/>
  <c r="AC40" i="11"/>
  <c r="AC51" i="11"/>
  <c r="AC57" i="11"/>
  <c r="AC78" i="11"/>
  <c r="AC74" i="11"/>
  <c r="AC134" i="11"/>
  <c r="AC108" i="11"/>
  <c r="AC85" i="11"/>
  <c r="AC114" i="11"/>
  <c r="AC36" i="11"/>
  <c r="AC125" i="11"/>
  <c r="AC66" i="11"/>
  <c r="AC91" i="11"/>
  <c r="AC42" i="11"/>
  <c r="AC135" i="11"/>
  <c r="AC76" i="11"/>
  <c r="AC43" i="11"/>
  <c r="AC129" i="11"/>
  <c r="AC69" i="11"/>
  <c r="AC67" i="11"/>
  <c r="AC111" i="11"/>
  <c r="AC60" i="11"/>
  <c r="AC119" i="11"/>
  <c r="AC131" i="11"/>
  <c r="AC88" i="11"/>
  <c r="AC100" i="11"/>
  <c r="AC90" i="11"/>
  <c r="AC89" i="11"/>
  <c r="AC39" i="11"/>
  <c r="AC72" i="11"/>
  <c r="AC105" i="11"/>
  <c r="AC81" i="11"/>
  <c r="AC109" i="11"/>
  <c r="AC130" i="11"/>
  <c r="AC112" i="11"/>
  <c r="AC116" i="11"/>
  <c r="AC126" i="11"/>
  <c r="AC54" i="11"/>
  <c r="AC48" i="11"/>
  <c r="AC32" i="11"/>
  <c r="AC38" i="11"/>
  <c r="AC80" i="11"/>
  <c r="AC82" i="11"/>
  <c r="AC63" i="11"/>
  <c r="AC53" i="11"/>
  <c r="AC123" i="11"/>
  <c r="AC93" i="11"/>
  <c r="AC35" i="11"/>
  <c r="AC98" i="11"/>
  <c r="AC47" i="11"/>
  <c r="AC31" i="11"/>
  <c r="AC37" i="11"/>
  <c r="AC120" i="11"/>
  <c r="AC137" i="11"/>
  <c r="AC71" i="11"/>
  <c r="AC58" i="11"/>
  <c r="AC65" i="11"/>
  <c r="AC96" i="11"/>
  <c r="AC132" i="11"/>
  <c r="AC52" i="11"/>
  <c r="AC29" i="11"/>
  <c r="AC44" i="11"/>
  <c r="AC84" i="11"/>
  <c r="AC45" i="11"/>
  <c r="AC61" i="11"/>
  <c r="AC73" i="11"/>
  <c r="AC101" i="11"/>
  <c r="AC70" i="11"/>
  <c r="AC136" i="11"/>
  <c r="AC113" i="11"/>
  <c r="AC128" i="11"/>
  <c r="AC138" i="11"/>
  <c r="AC62" i="11"/>
  <c r="AC59" i="11"/>
  <c r="AC68" i="11"/>
  <c r="AC34" i="11"/>
  <c r="AC92" i="11"/>
  <c r="AC49" i="11"/>
  <c r="AC30" i="11"/>
  <c r="AC55" i="11"/>
  <c r="AC33" i="11"/>
  <c r="AC127" i="11"/>
  <c r="AC115" i="11"/>
  <c r="AC102" i="11"/>
  <c r="AC79" i="11"/>
  <c r="AC110" i="11"/>
  <c r="AC77" i="11"/>
  <c r="AC106" i="11"/>
  <c r="AC139" i="11"/>
  <c r="AC117" i="11"/>
  <c r="AC50" i="11"/>
  <c r="AC95" i="11"/>
  <c r="AC75" i="11"/>
  <c r="AC107" i="11"/>
  <c r="AC28" i="11"/>
  <c r="AC97" i="11"/>
  <c r="AC86" i="11"/>
  <c r="AC56" i="11"/>
  <c r="AC122" i="11"/>
  <c r="AC104" i="11"/>
  <c r="AC124" i="11"/>
  <c r="AC133" i="11"/>
  <c r="AC46" i="11"/>
  <c r="AC103" i="11"/>
  <c r="AC121" i="11"/>
  <c r="AC118" i="11"/>
  <c r="AC64" i="11"/>
  <c r="Z38" i="21" l="1"/>
  <c r="G16" i="21"/>
  <c r="O5" i="17"/>
  <c r="U5" i="17"/>
  <c r="U14" i="11" s="1"/>
  <c r="V5" i="17"/>
  <c r="V14" i="11" s="1"/>
  <c r="F20" i="21" s="1"/>
  <c r="W5" i="17"/>
  <c r="W14" i="11" s="1"/>
  <c r="P5" i="17"/>
  <c r="Q5" i="17"/>
  <c r="R5" i="17"/>
  <c r="S5" i="17"/>
  <c r="T5" i="17"/>
  <c r="T14" i="11" s="1"/>
  <c r="Y36" i="21" s="1"/>
  <c r="R5" i="18"/>
  <c r="Q5" i="18"/>
  <c r="S5" i="18"/>
  <c r="P5" i="18"/>
  <c r="W5" i="18"/>
  <c r="W9" i="11" s="1"/>
  <c r="X33" i="21" s="1"/>
  <c r="V5" i="18"/>
  <c r="V9" i="11" s="1"/>
  <c r="O5" i="18"/>
  <c r="T5" i="18"/>
  <c r="T9" i="11" s="1"/>
  <c r="X36" i="21" s="1"/>
  <c r="U5" i="18"/>
  <c r="U9" i="11" s="1"/>
  <c r="X35" i="21" s="1"/>
  <c r="U140" i="11"/>
  <c r="O140" i="11"/>
  <c r="V140" i="11"/>
  <c r="W140" i="11"/>
  <c r="P140" i="11"/>
  <c r="Q140" i="11"/>
  <c r="R140" i="11"/>
  <c r="S140" i="11"/>
  <c r="T140" i="11"/>
  <c r="V49" i="11"/>
  <c r="W49" i="11"/>
  <c r="T49" i="11"/>
  <c r="U49" i="11"/>
  <c r="V72" i="11"/>
  <c r="W72" i="11"/>
  <c r="T72" i="11"/>
  <c r="U72" i="11"/>
  <c r="W42" i="11"/>
  <c r="V42" i="11"/>
  <c r="U42" i="11"/>
  <c r="T42" i="11"/>
  <c r="W134" i="11"/>
  <c r="V134" i="11"/>
  <c r="T134" i="11"/>
  <c r="U134" i="11"/>
  <c r="V83" i="11"/>
  <c r="W83" i="11"/>
  <c r="T83" i="11"/>
  <c r="U83" i="11"/>
  <c r="W124" i="11"/>
  <c r="V124" i="11"/>
  <c r="U124" i="11"/>
  <c r="T124" i="11"/>
  <c r="W75" i="11"/>
  <c r="V75" i="11"/>
  <c r="U75" i="11"/>
  <c r="T75" i="11"/>
  <c r="W79" i="11"/>
  <c r="V79" i="11"/>
  <c r="U79" i="11"/>
  <c r="T79" i="11"/>
  <c r="W92" i="11"/>
  <c r="V92" i="11"/>
  <c r="U92" i="11"/>
  <c r="T92" i="11"/>
  <c r="W136" i="11"/>
  <c r="V136" i="11"/>
  <c r="U136" i="11"/>
  <c r="T136" i="11"/>
  <c r="V29" i="11"/>
  <c r="W29" i="11"/>
  <c r="U29" i="11"/>
  <c r="T29" i="11"/>
  <c r="W120" i="11"/>
  <c r="V120" i="11"/>
  <c r="U120" i="11"/>
  <c r="T120" i="11"/>
  <c r="W53" i="11"/>
  <c r="V53" i="11"/>
  <c r="T53" i="11"/>
  <c r="U53" i="11"/>
  <c r="V126" i="11"/>
  <c r="W126" i="11"/>
  <c r="U126" i="11"/>
  <c r="T126" i="11"/>
  <c r="W39" i="11"/>
  <c r="V39" i="11"/>
  <c r="U39" i="11"/>
  <c r="T39" i="11"/>
  <c r="W111" i="11"/>
  <c r="V111" i="11"/>
  <c r="T111" i="11"/>
  <c r="U111" i="11"/>
  <c r="W91" i="11"/>
  <c r="V91" i="11"/>
  <c r="T91" i="11"/>
  <c r="U91" i="11"/>
  <c r="W74" i="11"/>
  <c r="V74" i="11"/>
  <c r="U74" i="11"/>
  <c r="T74" i="11"/>
  <c r="W99" i="11"/>
  <c r="V99" i="11"/>
  <c r="U99" i="11"/>
  <c r="T99" i="11"/>
  <c r="W110" i="11"/>
  <c r="V110" i="11"/>
  <c r="U110" i="11"/>
  <c r="T110" i="11"/>
  <c r="W123" i="11"/>
  <c r="V123" i="11"/>
  <c r="U123" i="11"/>
  <c r="T123" i="11"/>
  <c r="W34" i="11"/>
  <c r="V34" i="11"/>
  <c r="U34" i="11"/>
  <c r="T34" i="11"/>
  <c r="W116" i="11"/>
  <c r="V116" i="11"/>
  <c r="U116" i="11"/>
  <c r="T116" i="11"/>
  <c r="W78" i="11"/>
  <c r="V78" i="11"/>
  <c r="U78" i="11"/>
  <c r="T78" i="11"/>
  <c r="V122" i="11"/>
  <c r="W122" i="11"/>
  <c r="U122" i="11"/>
  <c r="T122" i="11"/>
  <c r="W50" i="11"/>
  <c r="V50" i="11"/>
  <c r="T50" i="11"/>
  <c r="U50" i="11"/>
  <c r="V115" i="11"/>
  <c r="W115" i="11"/>
  <c r="T115" i="11"/>
  <c r="U115" i="11"/>
  <c r="V68" i="11"/>
  <c r="W68" i="11"/>
  <c r="U68" i="11"/>
  <c r="T68" i="11"/>
  <c r="W101" i="11"/>
  <c r="V101" i="11"/>
  <c r="U101" i="11"/>
  <c r="T101" i="11"/>
  <c r="V132" i="11"/>
  <c r="W132" i="11"/>
  <c r="U132" i="11"/>
  <c r="T132" i="11"/>
  <c r="W31" i="11"/>
  <c r="V31" i="11"/>
  <c r="U31" i="11"/>
  <c r="T31" i="11"/>
  <c r="W82" i="11"/>
  <c r="V82" i="11"/>
  <c r="U82" i="11"/>
  <c r="T82" i="11"/>
  <c r="V112" i="11"/>
  <c r="W112" i="11"/>
  <c r="U112" i="11"/>
  <c r="T112" i="11"/>
  <c r="V90" i="11"/>
  <c r="W90" i="11"/>
  <c r="U90" i="11"/>
  <c r="T90" i="11"/>
  <c r="W69" i="11"/>
  <c r="V69" i="11"/>
  <c r="T69" i="11"/>
  <c r="U69" i="11"/>
  <c r="W125" i="11"/>
  <c r="V125" i="11"/>
  <c r="U125" i="11"/>
  <c r="T125" i="11"/>
  <c r="V57" i="11"/>
  <c r="W57" i="11"/>
  <c r="T57" i="11"/>
  <c r="U57" i="11"/>
  <c r="V44" i="11"/>
  <c r="W44" i="11"/>
  <c r="U44" i="11"/>
  <c r="T44" i="11"/>
  <c r="W95" i="11"/>
  <c r="V95" i="11"/>
  <c r="U95" i="11"/>
  <c r="T95" i="11"/>
  <c r="W37" i="11"/>
  <c r="V37" i="11"/>
  <c r="U37" i="11"/>
  <c r="T37" i="11"/>
  <c r="W66" i="11"/>
  <c r="V66" i="11"/>
  <c r="U66" i="11"/>
  <c r="T66" i="11"/>
  <c r="W56" i="11"/>
  <c r="V56" i="11"/>
  <c r="U56" i="11"/>
  <c r="T56" i="11"/>
  <c r="V117" i="11"/>
  <c r="W117" i="11"/>
  <c r="T117" i="11"/>
  <c r="U117" i="11"/>
  <c r="W127" i="11"/>
  <c r="V127" i="11"/>
  <c r="T127" i="11"/>
  <c r="U127" i="11"/>
  <c r="W59" i="11"/>
  <c r="V59" i="11"/>
  <c r="T59" i="11"/>
  <c r="U59" i="11"/>
  <c r="W73" i="11"/>
  <c r="V73" i="11"/>
  <c r="T73" i="11"/>
  <c r="U73" i="11"/>
  <c r="W96" i="11"/>
  <c r="V96" i="11"/>
  <c r="T96" i="11"/>
  <c r="U96" i="11"/>
  <c r="W47" i="11"/>
  <c r="V47" i="11"/>
  <c r="U47" i="11"/>
  <c r="T47" i="11"/>
  <c r="V80" i="11"/>
  <c r="W80" i="11"/>
  <c r="T80" i="11"/>
  <c r="U80" i="11"/>
  <c r="W130" i="11"/>
  <c r="V130" i="11"/>
  <c r="T130" i="11"/>
  <c r="U130" i="11"/>
  <c r="V100" i="11"/>
  <c r="W100" i="11"/>
  <c r="T100" i="11"/>
  <c r="U100" i="11"/>
  <c r="W129" i="11"/>
  <c r="V129" i="11"/>
  <c r="U129" i="11"/>
  <c r="T129" i="11"/>
  <c r="V36" i="11"/>
  <c r="W36" i="11"/>
  <c r="U36" i="11"/>
  <c r="T36" i="11"/>
  <c r="V51" i="11"/>
  <c r="W51" i="11"/>
  <c r="T51" i="11"/>
  <c r="U51" i="11"/>
  <c r="V113" i="11"/>
  <c r="W113" i="11"/>
  <c r="U113" i="11"/>
  <c r="T113" i="11"/>
  <c r="W60" i="11"/>
  <c r="V60" i="11"/>
  <c r="T60" i="11"/>
  <c r="U60" i="11"/>
  <c r="W70" i="11"/>
  <c r="V70" i="11"/>
  <c r="U70" i="11"/>
  <c r="T70" i="11"/>
  <c r="V89" i="11"/>
  <c r="W89" i="11"/>
  <c r="U89" i="11"/>
  <c r="T89" i="11"/>
  <c r="W118" i="11"/>
  <c r="V118" i="11"/>
  <c r="U118" i="11"/>
  <c r="T118" i="11"/>
  <c r="W121" i="11"/>
  <c r="V121" i="11"/>
  <c r="U121" i="11"/>
  <c r="T121" i="11"/>
  <c r="W86" i="11"/>
  <c r="V86" i="11"/>
  <c r="U86" i="11"/>
  <c r="T86" i="11"/>
  <c r="W139" i="11"/>
  <c r="V139" i="11"/>
  <c r="U139" i="11"/>
  <c r="T139" i="11"/>
  <c r="W33" i="11"/>
  <c r="V33" i="11"/>
  <c r="U33" i="11"/>
  <c r="T33" i="11"/>
  <c r="W62" i="11"/>
  <c r="V62" i="11"/>
  <c r="U62" i="11"/>
  <c r="T62" i="11"/>
  <c r="W61" i="11"/>
  <c r="V61" i="11"/>
  <c r="T61" i="11"/>
  <c r="U61" i="11"/>
  <c r="W65" i="11"/>
  <c r="V65" i="11"/>
  <c r="U65" i="11"/>
  <c r="T65" i="11"/>
  <c r="W98" i="11"/>
  <c r="V98" i="11"/>
  <c r="U98" i="11"/>
  <c r="T98" i="11"/>
  <c r="W38" i="11"/>
  <c r="V38" i="11"/>
  <c r="U38" i="11"/>
  <c r="T38" i="11"/>
  <c r="V109" i="11"/>
  <c r="W109" i="11"/>
  <c r="U109" i="11"/>
  <c r="T109" i="11"/>
  <c r="W88" i="11"/>
  <c r="V88" i="11"/>
  <c r="T88" i="11"/>
  <c r="U88" i="11"/>
  <c r="W43" i="11"/>
  <c r="V43" i="11"/>
  <c r="T43" i="11"/>
  <c r="U43" i="11"/>
  <c r="W114" i="11"/>
  <c r="V114" i="11"/>
  <c r="T114" i="11"/>
  <c r="U114" i="11"/>
  <c r="V40" i="11"/>
  <c r="W40" i="11"/>
  <c r="U40" i="11"/>
  <c r="T40" i="11"/>
  <c r="W133" i="11"/>
  <c r="V133" i="11"/>
  <c r="U133" i="11"/>
  <c r="T133" i="11"/>
  <c r="V137" i="11"/>
  <c r="W137" i="11"/>
  <c r="T137" i="11"/>
  <c r="U137" i="11"/>
  <c r="V104" i="11"/>
  <c r="W104" i="11"/>
  <c r="U104" i="11"/>
  <c r="T104" i="11"/>
  <c r="V52" i="11"/>
  <c r="W52" i="11"/>
  <c r="U52" i="11"/>
  <c r="T52" i="11"/>
  <c r="W67" i="11"/>
  <c r="V67" i="11"/>
  <c r="U67" i="11"/>
  <c r="T67" i="11"/>
  <c r="W64" i="11"/>
  <c r="V64" i="11"/>
  <c r="T64" i="11"/>
  <c r="U64" i="11"/>
  <c r="W103" i="11"/>
  <c r="V103" i="11"/>
  <c r="U103" i="11"/>
  <c r="T103" i="11"/>
  <c r="W97" i="11"/>
  <c r="V97" i="11"/>
  <c r="T97" i="11"/>
  <c r="U97" i="11"/>
  <c r="W106" i="11"/>
  <c r="V106" i="11"/>
  <c r="U106" i="11"/>
  <c r="T106" i="11"/>
  <c r="V55" i="11"/>
  <c r="W55" i="11"/>
  <c r="U55" i="11"/>
  <c r="T55" i="11"/>
  <c r="W138" i="11"/>
  <c r="V138" i="11"/>
  <c r="T138" i="11"/>
  <c r="U138" i="11"/>
  <c r="W45" i="11"/>
  <c r="V45" i="11"/>
  <c r="U45" i="11"/>
  <c r="T45" i="11"/>
  <c r="V58" i="11"/>
  <c r="W58" i="11"/>
  <c r="T58" i="11"/>
  <c r="U58" i="11"/>
  <c r="W35" i="11"/>
  <c r="V35" i="11"/>
  <c r="T35" i="11"/>
  <c r="U35" i="11"/>
  <c r="V32" i="11"/>
  <c r="W32" i="11"/>
  <c r="U32" i="11"/>
  <c r="T32" i="11"/>
  <c r="W81" i="11"/>
  <c r="V81" i="11"/>
  <c r="U81" i="11"/>
  <c r="T81" i="11"/>
  <c r="W131" i="11"/>
  <c r="V131" i="11"/>
  <c r="T131" i="11"/>
  <c r="U131" i="11"/>
  <c r="V76" i="11"/>
  <c r="W76" i="11"/>
  <c r="U76" i="11"/>
  <c r="T76" i="11"/>
  <c r="V85" i="11"/>
  <c r="W85" i="11"/>
  <c r="U85" i="11"/>
  <c r="T85" i="11"/>
  <c r="V87" i="11"/>
  <c r="W87" i="11"/>
  <c r="U87" i="11"/>
  <c r="T87" i="11"/>
  <c r="W107" i="11"/>
  <c r="V107" i="11"/>
  <c r="T107" i="11"/>
  <c r="U107" i="11"/>
  <c r="W54" i="11"/>
  <c r="V54" i="11"/>
  <c r="T54" i="11"/>
  <c r="U54" i="11"/>
  <c r="W102" i="11"/>
  <c r="V102" i="11"/>
  <c r="U102" i="11"/>
  <c r="T102" i="11"/>
  <c r="W63" i="11"/>
  <c r="V63" i="11"/>
  <c r="U63" i="11"/>
  <c r="T63" i="11"/>
  <c r="W41" i="11"/>
  <c r="V41" i="11"/>
  <c r="U41" i="11"/>
  <c r="T41" i="11"/>
  <c r="W46" i="11"/>
  <c r="V46" i="11"/>
  <c r="U46" i="11"/>
  <c r="T46" i="11"/>
  <c r="W28" i="11"/>
  <c r="V28" i="11"/>
  <c r="U28" i="11"/>
  <c r="T28" i="11"/>
  <c r="W77" i="11"/>
  <c r="V77" i="11"/>
  <c r="U77" i="11"/>
  <c r="T77" i="11"/>
  <c r="V30" i="11"/>
  <c r="W30" i="11"/>
  <c r="T30" i="11"/>
  <c r="U30" i="11"/>
  <c r="W128" i="11"/>
  <c r="V128" i="11"/>
  <c r="U128" i="11"/>
  <c r="T128" i="11"/>
  <c r="W84" i="11"/>
  <c r="V84" i="11"/>
  <c r="U84" i="11"/>
  <c r="T84" i="11"/>
  <c r="W71" i="11"/>
  <c r="V71" i="11"/>
  <c r="U71" i="11"/>
  <c r="T71" i="11"/>
  <c r="V93" i="11"/>
  <c r="W93" i="11"/>
  <c r="U93" i="11"/>
  <c r="T93" i="11"/>
  <c r="V48" i="11"/>
  <c r="W48" i="11"/>
  <c r="T48" i="11"/>
  <c r="U48" i="11"/>
  <c r="W105" i="11"/>
  <c r="V105" i="11"/>
  <c r="T105" i="11"/>
  <c r="U105" i="11"/>
  <c r="V119" i="11"/>
  <c r="W119" i="11"/>
  <c r="U119" i="11"/>
  <c r="T119" i="11"/>
  <c r="W135" i="11"/>
  <c r="V135" i="11"/>
  <c r="U135" i="11"/>
  <c r="T135" i="11"/>
  <c r="V108" i="11"/>
  <c r="W108" i="11"/>
  <c r="U108" i="11"/>
  <c r="T108" i="11"/>
  <c r="V94" i="11"/>
  <c r="W94" i="11"/>
  <c r="U94" i="11"/>
  <c r="T94" i="11"/>
  <c r="Q33" i="11"/>
  <c r="R33" i="11"/>
  <c r="O33" i="11"/>
  <c r="P33" i="11"/>
  <c r="S33" i="11"/>
  <c r="O77" i="11"/>
  <c r="S77" i="11"/>
  <c r="R77" i="11"/>
  <c r="Q77" i="11"/>
  <c r="P77" i="11"/>
  <c r="R58" i="11"/>
  <c r="P58" i="11"/>
  <c r="O58" i="11"/>
  <c r="S58" i="11"/>
  <c r="Q58" i="11"/>
  <c r="Q76" i="11"/>
  <c r="R76" i="11"/>
  <c r="O76" i="11"/>
  <c r="S76" i="11"/>
  <c r="P76" i="11"/>
  <c r="O133" i="11"/>
  <c r="S133" i="11"/>
  <c r="Q133" i="11"/>
  <c r="R133" i="11"/>
  <c r="P133" i="11"/>
  <c r="Q107" i="11"/>
  <c r="O107" i="11"/>
  <c r="S107" i="11"/>
  <c r="R107" i="11"/>
  <c r="P107" i="11"/>
  <c r="P110" i="11"/>
  <c r="S110" i="11"/>
  <c r="Q110" i="11"/>
  <c r="O110" i="11"/>
  <c r="R110" i="11"/>
  <c r="R30" i="11"/>
  <c r="P30" i="11"/>
  <c r="S30" i="11"/>
  <c r="Q30" i="11"/>
  <c r="O30" i="11"/>
  <c r="Q128" i="11"/>
  <c r="S128" i="11"/>
  <c r="P128" i="11"/>
  <c r="R128" i="11"/>
  <c r="O128" i="11"/>
  <c r="R84" i="11"/>
  <c r="S84" i="11"/>
  <c r="P84" i="11"/>
  <c r="Q84" i="11"/>
  <c r="O84" i="11"/>
  <c r="S71" i="11"/>
  <c r="P71" i="11"/>
  <c r="Q71" i="11"/>
  <c r="O71" i="11"/>
  <c r="R71" i="11"/>
  <c r="R93" i="11"/>
  <c r="O93" i="11"/>
  <c r="S93" i="11"/>
  <c r="Q93" i="11"/>
  <c r="P93" i="11"/>
  <c r="R48" i="11"/>
  <c r="Q48" i="11"/>
  <c r="O48" i="11"/>
  <c r="S48" i="11"/>
  <c r="P48" i="11"/>
  <c r="S105" i="11"/>
  <c r="Q105" i="11"/>
  <c r="R105" i="11"/>
  <c r="O105" i="11"/>
  <c r="P105" i="11"/>
  <c r="S119" i="11"/>
  <c r="P119" i="11"/>
  <c r="Q119" i="11"/>
  <c r="O119" i="11"/>
  <c r="R119" i="11"/>
  <c r="S135" i="11"/>
  <c r="Q135" i="11"/>
  <c r="O135" i="11"/>
  <c r="R135" i="11"/>
  <c r="P135" i="11"/>
  <c r="R108" i="11"/>
  <c r="S108" i="11"/>
  <c r="P108" i="11"/>
  <c r="O108" i="11"/>
  <c r="Q108" i="11"/>
  <c r="R94" i="11"/>
  <c r="P94" i="11"/>
  <c r="S94" i="11"/>
  <c r="Q94" i="11"/>
  <c r="O94" i="11"/>
  <c r="P46" i="11"/>
  <c r="S46" i="11"/>
  <c r="Q46" i="11"/>
  <c r="O46" i="11"/>
  <c r="R46" i="11"/>
  <c r="R45" i="11"/>
  <c r="O45" i="11"/>
  <c r="S45" i="11"/>
  <c r="Q45" i="11"/>
  <c r="P45" i="11"/>
  <c r="S81" i="11"/>
  <c r="Q81" i="11"/>
  <c r="R81" i="11"/>
  <c r="O81" i="11"/>
  <c r="P81" i="11"/>
  <c r="S85" i="11"/>
  <c r="Q85" i="11"/>
  <c r="P85" i="11"/>
  <c r="R85" i="11"/>
  <c r="O85" i="11"/>
  <c r="S124" i="11"/>
  <c r="P124" i="11"/>
  <c r="Q124" i="11"/>
  <c r="O124" i="11"/>
  <c r="R124" i="11"/>
  <c r="S75" i="11"/>
  <c r="R75" i="11"/>
  <c r="P75" i="11"/>
  <c r="Q75" i="11"/>
  <c r="O75" i="11"/>
  <c r="R49" i="11"/>
  <c r="O49" i="11"/>
  <c r="P49" i="11"/>
  <c r="S49" i="11"/>
  <c r="Q49" i="11"/>
  <c r="R113" i="11"/>
  <c r="O113" i="11"/>
  <c r="P113" i="11"/>
  <c r="S113" i="11"/>
  <c r="Q113" i="11"/>
  <c r="R44" i="11"/>
  <c r="O44" i="11"/>
  <c r="S44" i="11"/>
  <c r="P44" i="11"/>
  <c r="Q44" i="11"/>
  <c r="R137" i="11"/>
  <c r="O137" i="11"/>
  <c r="P137" i="11"/>
  <c r="S137" i="11"/>
  <c r="Q137" i="11"/>
  <c r="O123" i="11"/>
  <c r="S123" i="11"/>
  <c r="P123" i="11"/>
  <c r="R123" i="11"/>
  <c r="Q123" i="11"/>
  <c r="R54" i="11"/>
  <c r="P54" i="11"/>
  <c r="S54" i="11"/>
  <c r="Q54" i="11"/>
  <c r="O54" i="11"/>
  <c r="R72" i="11"/>
  <c r="Q72" i="11"/>
  <c r="O72" i="11"/>
  <c r="S72" i="11"/>
  <c r="P72" i="11"/>
  <c r="S60" i="11"/>
  <c r="P60" i="11"/>
  <c r="Q60" i="11"/>
  <c r="O60" i="11"/>
  <c r="R60" i="11"/>
  <c r="Q42" i="11"/>
  <c r="R42" i="11"/>
  <c r="P42" i="11"/>
  <c r="O42" i="11"/>
  <c r="S42" i="11"/>
  <c r="S134" i="11"/>
  <c r="R134" i="11"/>
  <c r="P134" i="11"/>
  <c r="Q134" i="11"/>
  <c r="O134" i="11"/>
  <c r="Q83" i="11"/>
  <c r="O83" i="11"/>
  <c r="S83" i="11"/>
  <c r="R83" i="11"/>
  <c r="P83" i="11"/>
  <c r="R106" i="11"/>
  <c r="P106" i="11"/>
  <c r="O106" i="11"/>
  <c r="S106" i="11"/>
  <c r="Q106" i="11"/>
  <c r="S138" i="11"/>
  <c r="P138" i="11"/>
  <c r="R138" i="11"/>
  <c r="Q138" i="11"/>
  <c r="O138" i="11"/>
  <c r="P32" i="11"/>
  <c r="R32" i="11"/>
  <c r="Q32" i="11"/>
  <c r="O32" i="11"/>
  <c r="S32" i="11"/>
  <c r="Q87" i="11"/>
  <c r="O87" i="11"/>
  <c r="R87" i="11"/>
  <c r="P87" i="11"/>
  <c r="S87" i="11"/>
  <c r="P104" i="11"/>
  <c r="S104" i="11"/>
  <c r="R104" i="11"/>
  <c r="Q104" i="11"/>
  <c r="O104" i="11"/>
  <c r="P95" i="11"/>
  <c r="S95" i="11"/>
  <c r="Q95" i="11"/>
  <c r="O95" i="11"/>
  <c r="R95" i="11"/>
  <c r="P79" i="11"/>
  <c r="S79" i="11"/>
  <c r="Q79" i="11"/>
  <c r="O79" i="11"/>
  <c r="R79" i="11"/>
  <c r="O92" i="11"/>
  <c r="R92" i="11"/>
  <c r="S92" i="11"/>
  <c r="P92" i="11"/>
  <c r="Q92" i="11"/>
  <c r="S136" i="11"/>
  <c r="R136" i="11"/>
  <c r="O136" i="11"/>
  <c r="Q136" i="11"/>
  <c r="P136" i="11"/>
  <c r="O29" i="11"/>
  <c r="S29" i="11"/>
  <c r="Q29" i="11"/>
  <c r="P29" i="11"/>
  <c r="R29" i="11"/>
  <c r="P120" i="11"/>
  <c r="S120" i="11"/>
  <c r="R120" i="11"/>
  <c r="Q120" i="11"/>
  <c r="O120" i="11"/>
  <c r="R53" i="11"/>
  <c r="O53" i="11"/>
  <c r="S53" i="11"/>
  <c r="Q53" i="11"/>
  <c r="P53" i="11"/>
  <c r="Q126" i="11"/>
  <c r="O126" i="11"/>
  <c r="S126" i="11"/>
  <c r="R126" i="11"/>
  <c r="P126" i="11"/>
  <c r="P39" i="11"/>
  <c r="S39" i="11"/>
  <c r="Q39" i="11"/>
  <c r="O39" i="11"/>
  <c r="R39" i="11"/>
  <c r="Q111" i="11"/>
  <c r="O111" i="11"/>
  <c r="R111" i="11"/>
  <c r="P111" i="11"/>
  <c r="S111" i="11"/>
  <c r="Q91" i="11"/>
  <c r="O91" i="11"/>
  <c r="S91" i="11"/>
  <c r="R91" i="11"/>
  <c r="P91" i="11"/>
  <c r="R74" i="11"/>
  <c r="P74" i="11"/>
  <c r="O74" i="11"/>
  <c r="S74" i="11"/>
  <c r="Q74" i="11"/>
  <c r="S99" i="11"/>
  <c r="R99" i="11"/>
  <c r="P99" i="11"/>
  <c r="Q99" i="11"/>
  <c r="O99" i="11"/>
  <c r="S28" i="11"/>
  <c r="P28" i="11"/>
  <c r="Q28" i="11"/>
  <c r="O28" i="11"/>
  <c r="R28" i="11"/>
  <c r="S55" i="11"/>
  <c r="Q55" i="11"/>
  <c r="O55" i="11"/>
  <c r="R55" i="11"/>
  <c r="P55" i="11"/>
  <c r="S35" i="11"/>
  <c r="R35" i="11"/>
  <c r="P35" i="11"/>
  <c r="Q35" i="11"/>
  <c r="O35" i="11"/>
  <c r="R131" i="11"/>
  <c r="Q131" i="11"/>
  <c r="O131" i="11"/>
  <c r="S131" i="11"/>
  <c r="P131" i="11"/>
  <c r="P64" i="11"/>
  <c r="S64" i="11"/>
  <c r="R64" i="11"/>
  <c r="Q64" i="11"/>
  <c r="O64" i="11"/>
  <c r="Q122" i="11"/>
  <c r="R122" i="11"/>
  <c r="P122" i="11"/>
  <c r="O122" i="11"/>
  <c r="S122" i="11"/>
  <c r="P50" i="11"/>
  <c r="O50" i="11"/>
  <c r="S50" i="11"/>
  <c r="Q50" i="11"/>
  <c r="R50" i="11"/>
  <c r="O102" i="11"/>
  <c r="R102" i="11"/>
  <c r="P102" i="11"/>
  <c r="S102" i="11"/>
  <c r="Q102" i="11"/>
  <c r="R34" i="11"/>
  <c r="P34" i="11"/>
  <c r="O34" i="11"/>
  <c r="S34" i="11"/>
  <c r="Q34" i="11"/>
  <c r="R70" i="11"/>
  <c r="P70" i="11"/>
  <c r="S70" i="11"/>
  <c r="Q70" i="11"/>
  <c r="O70" i="11"/>
  <c r="R52" i="11"/>
  <c r="O52" i="11"/>
  <c r="S52" i="11"/>
  <c r="P52" i="11"/>
  <c r="Q52" i="11"/>
  <c r="Q37" i="11"/>
  <c r="P37" i="11"/>
  <c r="R37" i="11"/>
  <c r="O37" i="11"/>
  <c r="S37" i="11"/>
  <c r="P63" i="11"/>
  <c r="O63" i="11"/>
  <c r="R63" i="11"/>
  <c r="S63" i="11"/>
  <c r="Q63" i="11"/>
  <c r="R116" i="11"/>
  <c r="O116" i="11"/>
  <c r="S116" i="11"/>
  <c r="P116" i="11"/>
  <c r="Q116" i="11"/>
  <c r="P89" i="11"/>
  <c r="S89" i="11"/>
  <c r="Q89" i="11"/>
  <c r="R89" i="11"/>
  <c r="O89" i="11"/>
  <c r="Q67" i="11"/>
  <c r="O67" i="11"/>
  <c r="S67" i="11"/>
  <c r="R67" i="11"/>
  <c r="P67" i="11"/>
  <c r="Q66" i="11"/>
  <c r="R66" i="11"/>
  <c r="P66" i="11"/>
  <c r="O66" i="11"/>
  <c r="S66" i="11"/>
  <c r="R78" i="11"/>
  <c r="P78" i="11"/>
  <c r="S78" i="11"/>
  <c r="Q78" i="11"/>
  <c r="O78" i="11"/>
  <c r="S41" i="11"/>
  <c r="Q41" i="11"/>
  <c r="R41" i="11"/>
  <c r="O41" i="11"/>
  <c r="P41" i="11"/>
  <c r="R118" i="11"/>
  <c r="P118" i="11"/>
  <c r="S118" i="11"/>
  <c r="Q118" i="11"/>
  <c r="O118" i="11"/>
  <c r="R117" i="11"/>
  <c r="O117" i="11"/>
  <c r="S117" i="11"/>
  <c r="Q117" i="11"/>
  <c r="P117" i="11"/>
  <c r="R68" i="11"/>
  <c r="O68" i="11"/>
  <c r="S68" i="11"/>
  <c r="P68" i="11"/>
  <c r="Q68" i="11"/>
  <c r="Q101" i="11"/>
  <c r="P101" i="11"/>
  <c r="O101" i="11"/>
  <c r="R101" i="11"/>
  <c r="S101" i="11"/>
  <c r="S31" i="11"/>
  <c r="Q31" i="11"/>
  <c r="O31" i="11"/>
  <c r="P31" i="11"/>
  <c r="R31" i="11"/>
  <c r="R112" i="11"/>
  <c r="Q112" i="11"/>
  <c r="O112" i="11"/>
  <c r="S112" i="11"/>
  <c r="P112" i="11"/>
  <c r="Q90" i="11"/>
  <c r="R90" i="11"/>
  <c r="P90" i="11"/>
  <c r="O90" i="11"/>
  <c r="S90" i="11"/>
  <c r="O69" i="11"/>
  <c r="S69" i="11"/>
  <c r="Q69" i="11"/>
  <c r="P69" i="11"/>
  <c r="R69" i="11"/>
  <c r="S125" i="11"/>
  <c r="Q125" i="11"/>
  <c r="P125" i="11"/>
  <c r="R125" i="11"/>
  <c r="O125" i="11"/>
  <c r="S57" i="11"/>
  <c r="Q57" i="11"/>
  <c r="R57" i="11"/>
  <c r="O57" i="11"/>
  <c r="P57" i="11"/>
  <c r="S103" i="11"/>
  <c r="P103" i="11"/>
  <c r="Q103" i="11"/>
  <c r="O103" i="11"/>
  <c r="R103" i="11"/>
  <c r="S56" i="11"/>
  <c r="P56" i="11"/>
  <c r="R56" i="11"/>
  <c r="Q56" i="11"/>
  <c r="O56" i="11"/>
  <c r="Q115" i="11"/>
  <c r="O115" i="11"/>
  <c r="S115" i="11"/>
  <c r="R115" i="11"/>
  <c r="P115" i="11"/>
  <c r="O132" i="11"/>
  <c r="R132" i="11"/>
  <c r="S132" i="11"/>
  <c r="P132" i="11"/>
  <c r="Q132" i="11"/>
  <c r="R82" i="11"/>
  <c r="P82" i="11"/>
  <c r="O82" i="11"/>
  <c r="S82" i="11"/>
  <c r="Q82" i="11"/>
  <c r="S121" i="11"/>
  <c r="Q121" i="11"/>
  <c r="R121" i="11"/>
  <c r="O121" i="11"/>
  <c r="P121" i="11"/>
  <c r="S86" i="11"/>
  <c r="Q86" i="11"/>
  <c r="O86" i="11"/>
  <c r="R86" i="11"/>
  <c r="P86" i="11"/>
  <c r="Q139" i="11"/>
  <c r="O139" i="11"/>
  <c r="S139" i="11"/>
  <c r="R139" i="11"/>
  <c r="P139" i="11"/>
  <c r="P127" i="11"/>
  <c r="O127" i="11"/>
  <c r="R127" i="11"/>
  <c r="S127" i="11"/>
  <c r="Q127" i="11"/>
  <c r="O59" i="11"/>
  <c r="S59" i="11"/>
  <c r="R59" i="11"/>
  <c r="P59" i="11"/>
  <c r="Q59" i="11"/>
  <c r="R73" i="11"/>
  <c r="O73" i="11"/>
  <c r="P73" i="11"/>
  <c r="S73" i="11"/>
  <c r="Q73" i="11"/>
  <c r="P96" i="11"/>
  <c r="R96" i="11"/>
  <c r="Q96" i="11"/>
  <c r="O96" i="11"/>
  <c r="S96" i="11"/>
  <c r="Q47" i="11"/>
  <c r="O47" i="11"/>
  <c r="R47" i="11"/>
  <c r="P47" i="11"/>
  <c r="S47" i="11"/>
  <c r="P80" i="11"/>
  <c r="R80" i="11"/>
  <c r="Q80" i="11"/>
  <c r="O80" i="11"/>
  <c r="S80" i="11"/>
  <c r="O130" i="11"/>
  <c r="Q130" i="11"/>
  <c r="R130" i="11"/>
  <c r="P130" i="11"/>
  <c r="S130" i="11"/>
  <c r="S100" i="11"/>
  <c r="P100" i="11"/>
  <c r="Q100" i="11"/>
  <c r="O100" i="11"/>
  <c r="R100" i="11"/>
  <c r="S129" i="11"/>
  <c r="Q129" i="11"/>
  <c r="R129" i="11"/>
  <c r="O129" i="11"/>
  <c r="P129" i="11"/>
  <c r="S36" i="11"/>
  <c r="P36" i="11"/>
  <c r="Q36" i="11"/>
  <c r="O36" i="11"/>
  <c r="R36" i="11"/>
  <c r="Q51" i="11"/>
  <c r="O51" i="11"/>
  <c r="S51" i="11"/>
  <c r="R51" i="11"/>
  <c r="P51" i="11"/>
  <c r="Q97" i="11"/>
  <c r="R97" i="11"/>
  <c r="O97" i="11"/>
  <c r="P97" i="11"/>
  <c r="S97" i="11"/>
  <c r="S62" i="11"/>
  <c r="Q62" i="11"/>
  <c r="O62" i="11"/>
  <c r="R62" i="11"/>
  <c r="P62" i="11"/>
  <c r="S61" i="11"/>
  <c r="Q61" i="11"/>
  <c r="P61" i="11"/>
  <c r="R61" i="11"/>
  <c r="O61" i="11"/>
  <c r="S65" i="11"/>
  <c r="Q65" i="11"/>
  <c r="R65" i="11"/>
  <c r="O65" i="11"/>
  <c r="P65" i="11"/>
  <c r="Q98" i="11"/>
  <c r="R98" i="11"/>
  <c r="P98" i="11"/>
  <c r="O98" i="11"/>
  <c r="S98" i="11"/>
  <c r="O38" i="11"/>
  <c r="R38" i="11"/>
  <c r="P38" i="11"/>
  <c r="S38" i="11"/>
  <c r="Q38" i="11"/>
  <c r="O109" i="11"/>
  <c r="S109" i="11"/>
  <c r="Q109" i="11"/>
  <c r="P109" i="11"/>
  <c r="R109" i="11"/>
  <c r="R88" i="11"/>
  <c r="Q88" i="11"/>
  <c r="O88" i="11"/>
  <c r="S88" i="11"/>
  <c r="P88" i="11"/>
  <c r="Q43" i="11"/>
  <c r="O43" i="11"/>
  <c r="S43" i="11"/>
  <c r="R43" i="11"/>
  <c r="P43" i="11"/>
  <c r="P114" i="11"/>
  <c r="O114" i="11"/>
  <c r="S114" i="11"/>
  <c r="Q114" i="11"/>
  <c r="R114" i="11"/>
  <c r="P40" i="11"/>
  <c r="S40" i="11"/>
  <c r="R40" i="11"/>
  <c r="Q40" i="11"/>
  <c r="O40" i="11"/>
  <c r="F22" i="21" l="1"/>
  <c r="Y33" i="21"/>
  <c r="F24" i="21"/>
  <c r="Y35" i="21"/>
  <c r="E11" i="21"/>
  <c r="E22" i="21"/>
  <c r="E9" i="21"/>
  <c r="E20" i="21"/>
  <c r="F14" i="21"/>
  <c r="F25" i="21"/>
  <c r="W4" i="11"/>
  <c r="O4" i="11"/>
  <c r="W30" i="21" s="1"/>
  <c r="P4" i="11"/>
  <c r="Q4" i="11"/>
  <c r="W32" i="21" s="1"/>
  <c r="S4" i="11"/>
  <c r="R4" i="11"/>
  <c r="T4" i="11"/>
  <c r="U4" i="11"/>
  <c r="V4" i="11"/>
  <c r="D20" i="21" s="1"/>
  <c r="E24" i="21"/>
  <c r="E13" i="21"/>
  <c r="E25" i="21"/>
  <c r="E14" i="21"/>
  <c r="P9" i="11"/>
  <c r="O9" i="11"/>
  <c r="X30" i="21" s="1"/>
  <c r="Q9" i="11"/>
  <c r="X32" i="21" s="1"/>
  <c r="R9" i="11"/>
  <c r="S9" i="11"/>
  <c r="P14" i="11"/>
  <c r="G21" i="21" s="1"/>
  <c r="G27" i="21" s="1"/>
  <c r="O14" i="11"/>
  <c r="Q14" i="11"/>
  <c r="Y32" i="21" s="1"/>
  <c r="S14" i="11"/>
  <c r="R14" i="11"/>
  <c r="X31" i="21" l="1"/>
  <c r="X38" i="21"/>
  <c r="Y38" i="21"/>
  <c r="G19" i="21"/>
  <c r="Y30" i="21"/>
  <c r="Y31" i="21" s="1"/>
  <c r="D22" i="21"/>
  <c r="W33" i="21"/>
  <c r="W31" i="21"/>
  <c r="D25" i="21"/>
  <c r="W36" i="21"/>
  <c r="D24" i="21"/>
  <c r="W35" i="21"/>
  <c r="E21" i="21"/>
  <c r="E27" i="21" s="1"/>
  <c r="E10" i="21"/>
  <c r="E19" i="21"/>
  <c r="E8" i="21"/>
  <c r="F19" i="21"/>
  <c r="F8" i="21"/>
  <c r="F21" i="21"/>
  <c r="F27" i="21" s="1"/>
  <c r="F10" i="21"/>
  <c r="F16" i="21" s="1"/>
  <c r="D19" i="21"/>
  <c r="D21" i="21"/>
  <c r="W38" i="21" l="1"/>
  <c r="D27" i="21"/>
  <c r="E16" i="21"/>
  <c r="F5" i="5"/>
  <c r="C5" i="5"/>
  <c r="F4" i="5"/>
  <c r="C4" i="5"/>
  <c r="F3" i="5"/>
  <c r="C3" i="5"/>
  <c r="F2" i="5"/>
  <c r="C2" i="5"/>
  <c r="V5" i="1" l="1"/>
  <c r="U5" i="1"/>
  <c r="T5" i="1"/>
  <c r="S5" i="1"/>
  <c r="R5" i="1"/>
  <c r="Q5" i="1"/>
  <c r="P5" i="1"/>
  <c r="V4" i="1"/>
  <c r="U4" i="1"/>
  <c r="T4" i="1"/>
  <c r="S4" i="1"/>
  <c r="R4" i="1"/>
  <c r="Q4" i="1"/>
  <c r="P4" i="1"/>
  <c r="V3" i="1"/>
  <c r="U3" i="1"/>
  <c r="T3" i="1"/>
  <c r="S3" i="1"/>
  <c r="R3" i="1"/>
  <c r="Q3" i="1"/>
  <c r="P3" i="1"/>
  <c r="V2" i="1"/>
  <c r="U2" i="1"/>
  <c r="T2" i="1"/>
  <c r="S2" i="1"/>
  <c r="R2" i="1"/>
  <c r="Q2" i="1"/>
  <c r="P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Stephenson</author>
  </authors>
  <commentList>
    <comment ref="O3" authorId="0" shapeId="0" xr:uid="{E117DC78-3775-40BE-BF8C-F96825664732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Consumer surplus change</t>
        </r>
      </text>
    </comment>
    <comment ref="P3" authorId="0" shapeId="0" xr:uid="{4EDF8BDF-086E-4175-BA6A-30AF94D86FAB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Consumer surplus change plus any "fiscal" transfers to producers</t>
        </r>
      </text>
    </comment>
    <comment ref="Q3" authorId="0" shapeId="0" xr:uid="{58B7B997-5594-4A87-A496-8EC2C84FEA15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Total surplus</t>
        </r>
      </text>
    </comment>
    <comment ref="R3" authorId="0" shapeId="0" xr:uid="{F21E063E-F598-4A28-BB3D-C76CC707A695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CS_net plus net costs/benefits from inefficient battery investment plus transmission costs and benefits brought forward.</t>
        </r>
      </text>
    </comment>
    <comment ref="S3" authorId="0" shapeId="0" xr:uid="{C0C18823-1F4A-422E-9099-870BBDA69EAF}">
      <text>
        <r>
          <rPr>
            <b/>
            <sz val="9"/>
            <color indexed="81"/>
            <rFont val="Tahoma"/>
            <family val="2"/>
          </rPr>
          <t>John Stephenson:</t>
        </r>
        <r>
          <rPr>
            <sz val="9"/>
            <color indexed="81"/>
            <rFont val="Tahoma"/>
            <family val="2"/>
          </rPr>
          <t xml:space="preserve">
Total surplus plus net costs/benefits from inefficient battery investment plus transmission costs and benefits brought forward.</t>
        </r>
      </text>
    </comment>
  </commentList>
</comments>
</file>

<file path=xl/sharedStrings.xml><?xml version="1.0" encoding="utf-8"?>
<sst xmlns="http://schemas.openxmlformats.org/spreadsheetml/2006/main" count="5539" uniqueCount="377">
  <si>
    <t>Central</t>
  </si>
  <si>
    <t>s_0.8_0.9_0.0_1.0</t>
  </si>
  <si>
    <t>s_0.8_0.95_0.0_1.0</t>
  </si>
  <si>
    <t>s_0.8_1.0_0.0_1.0</t>
  </si>
  <si>
    <t>s_0.8_1.05_0.0_1.0</t>
  </si>
  <si>
    <t>s_0.8_1.1_0.0_1.0</t>
  </si>
  <si>
    <t>s_0.85_1.0_0.0_1.0</t>
  </si>
  <si>
    <t>s_0.9_0.9_0.0_1.0</t>
  </si>
  <si>
    <t>s_0.9_0.95_0.0_1.0</t>
  </si>
  <si>
    <t>s_0.9_0.95_-0.005_0.9</t>
  </si>
  <si>
    <t>s_0.9_0.95_-0.005_1.3</t>
  </si>
  <si>
    <t>s_0.9_0.95_0.01_0.9</t>
  </si>
  <si>
    <t>s_0.9_0.95_0.01_1.3</t>
  </si>
  <si>
    <t>s_0.9_1.0_0.0_1.0</t>
  </si>
  <si>
    <t>s_0.9_1.0_-0.005_0.9</t>
  </si>
  <si>
    <t>s_0.9_1.0_-0.005_1.3</t>
  </si>
  <si>
    <t>s_0.9_1.0_0.01_0.9</t>
  </si>
  <si>
    <t>s_0.9_1.0_0.01_1.3</t>
  </si>
  <si>
    <t>s_0.9_1.05_0.0_1.0</t>
  </si>
  <si>
    <t>s_0.9_1.05_-0.005_0.9</t>
  </si>
  <si>
    <t>s_0.9_1.05_-0.005_1.3</t>
  </si>
  <si>
    <t>s_0.9_1.05_0.01_0.9</t>
  </si>
  <si>
    <t>s_0.9_1.05_0.01_1.3</t>
  </si>
  <si>
    <t>s_0.9_1.1_0.0_1.0</t>
  </si>
  <si>
    <t>s_0.925_1.0_0.0_1.0</t>
  </si>
  <si>
    <t>s_0.95_0.9_0.0_1.0</t>
  </si>
  <si>
    <t>s_0.95_0.95_0.0_1.0</t>
  </si>
  <si>
    <t>s_0.95_0.95_-0.005_0.9</t>
  </si>
  <si>
    <t>s_0.95_0.95_-0.005_1.3</t>
  </si>
  <si>
    <t>s_0.95_0.95_0.01_0.9</t>
  </si>
  <si>
    <t>s_0.95_0.95_0.01_1.3</t>
  </si>
  <si>
    <t>s_0.95_1.0_0.0_1.0</t>
  </si>
  <si>
    <t>s_0.95_1.0_-0.005_0.9</t>
  </si>
  <si>
    <t>s_0.95_1.0_-0.005_1.3</t>
  </si>
  <si>
    <t>s_0.95_1.0_0.01_0.9</t>
  </si>
  <si>
    <t>s_0.95_1.0_0.01_1.3</t>
  </si>
  <si>
    <t>s_0.95_1.05_0.0_1.0</t>
  </si>
  <si>
    <t>s_0.95_1.05_-0.005_0.9</t>
  </si>
  <si>
    <t>s_0.95_1.05_-0.005_1.3</t>
  </si>
  <si>
    <t>s_0.95_1.05_0.01_0.9</t>
  </si>
  <si>
    <t>s_0.95_1.05_0.01_1.3</t>
  </si>
  <si>
    <t>s_0.95_1.1_0.0_1.0</t>
  </si>
  <si>
    <t>s_0.975_1.0_0.0_1.0</t>
  </si>
  <si>
    <t>s_1.0_0.9_0.0_1.0</t>
  </si>
  <si>
    <t>s_1.0_0.925_0.0_1.0</t>
  </si>
  <si>
    <t>s_1.0_0.95_0.0_1.0</t>
  </si>
  <si>
    <t>s_1.0_0.95_-0.005_0.9</t>
  </si>
  <si>
    <t>s_1.0_0.95_-0.005_1.3</t>
  </si>
  <si>
    <t>s_1.0_0.95_0.01_0.9</t>
  </si>
  <si>
    <t>s_1.0_0.95_0.01_1.3</t>
  </si>
  <si>
    <t>s_1.0_0.975_0.0_1.0</t>
  </si>
  <si>
    <t>s_1.0_1.0_0.0_0.9</t>
  </si>
  <si>
    <t>s_1.0_1.0_0.0_1.0</t>
  </si>
  <si>
    <t>s_1.0_1.0_0.0_1.1</t>
  </si>
  <si>
    <t>s_1.0_1.0_0.0_1.2</t>
  </si>
  <si>
    <t>s_1.0_1.0_0.0_1.3</t>
  </si>
  <si>
    <t>s_1.0_1.0_-0.005_0.9</t>
  </si>
  <si>
    <t>s_1.0_1.0_0.005_1.0</t>
  </si>
  <si>
    <t>s_1.0_1.0_-0.005_1.0</t>
  </si>
  <si>
    <t>s_1.0_1.0_-0.005_1.3</t>
  </si>
  <si>
    <t>s_1.0_1.0_0.01_0.9</t>
  </si>
  <si>
    <t>s_1.0_1.0_0.01_1.0</t>
  </si>
  <si>
    <t>s_1.0_1.0_0.01_1.3</t>
  </si>
  <si>
    <t>s_1.0_1.0_-0.025_1.0</t>
  </si>
  <si>
    <t>s_1.0_1.025_0.0_1.0</t>
  </si>
  <si>
    <t>s_1.0_1.05_0.0_1.0</t>
  </si>
  <si>
    <t>s_1.0_1.05_-0.005_0.9</t>
  </si>
  <si>
    <t>s_1.0_1.05_-0.005_1.3</t>
  </si>
  <si>
    <t>s_1.0_1.05_0.01_0.9</t>
  </si>
  <si>
    <t>s_1.0_1.05_0.01_1.3</t>
  </si>
  <si>
    <t>s_1.0_1.075_0.0_1.0</t>
  </si>
  <si>
    <t>s_1.0_1.1_0.0_1.0</t>
  </si>
  <si>
    <t>s_1.025_1.0_0.0_1.0</t>
  </si>
  <si>
    <t>s_1.05_0.9_0.0_1.0</t>
  </si>
  <si>
    <t>s_1.05_0.95_0.0_1.0</t>
  </si>
  <si>
    <t>s_1.05_0.95_-0.005_0.9</t>
  </si>
  <si>
    <t>s_1.05_0.95_-0.005_1.3</t>
  </si>
  <si>
    <t>s_1.05_0.95_0.01_0.9</t>
  </si>
  <si>
    <t>s_1.05_0.95_0.01_1.3</t>
  </si>
  <si>
    <t>s_1.05_1.0_0.0_1.0</t>
  </si>
  <si>
    <t>s_1.05_1.0_-0.005_0.9</t>
  </si>
  <si>
    <t>s_1.05_1.0_-0.005_1.3</t>
  </si>
  <si>
    <t>s_1.05_1.0_0.01_0.9</t>
  </si>
  <si>
    <t>s_1.05_1.0_0.01_1.3</t>
  </si>
  <si>
    <t>s_1.05_1.05_0.0_1.0</t>
  </si>
  <si>
    <t>s_1.05_1.05_-0.005_0.9</t>
  </si>
  <si>
    <t>s_1.05_1.05_-0.005_1.3</t>
  </si>
  <si>
    <t>s_1.05_1.05_0.01_0.9</t>
  </si>
  <si>
    <t>s_1.05_1.05_0.01_1.3</t>
  </si>
  <si>
    <t>s_1.05_1.1_0.0_1.0</t>
  </si>
  <si>
    <t>s_1.075_1.0_0.0_1.0</t>
  </si>
  <si>
    <t>s_1.1_0.9_0.0_1.0</t>
  </si>
  <si>
    <t>s_1.1_0.95_0.0_1.0</t>
  </si>
  <si>
    <t>s_1.1_0.95_-0.005_0.9</t>
  </si>
  <si>
    <t>s_1.1_0.95_-0.005_1.3</t>
  </si>
  <si>
    <t>s_1.1_0.95_0.01_0.9</t>
  </si>
  <si>
    <t>s_1.1_0.95_0.01_1.3</t>
  </si>
  <si>
    <t>s_1.1_1.0_0.0_1.0</t>
  </si>
  <si>
    <t>s_1.1_1.0_-0.005_0.9</t>
  </si>
  <si>
    <t>s_1.1_1.0_-0.005_1.3</t>
  </si>
  <si>
    <t>s_1.1_1.0_0.01_0.9</t>
  </si>
  <si>
    <t>s_1.1_1.0_0.01_1.3</t>
  </si>
  <si>
    <t>s_1.1_1.05_0.0_1.0</t>
  </si>
  <si>
    <t>s_1.1_1.05_-0.005_0.9</t>
  </si>
  <si>
    <t>s_1.1_1.05_-0.005_1.3</t>
  </si>
  <si>
    <t>s_1.1_1.05_0.01_0.9</t>
  </si>
  <si>
    <t>s_1.1_1.05_0.01_1.3</t>
  </si>
  <si>
    <t>s_1.1_1.1_0.0_1.0</t>
  </si>
  <si>
    <t>s_1.15_1.0_0.0_1.0</t>
  </si>
  <si>
    <t>s_1.2_0.9_0.0_1.0</t>
  </si>
  <si>
    <t>s_1.2_0.95_0.0_1.0</t>
  </si>
  <si>
    <t>s_1.2_1.0_0.0_1.0</t>
  </si>
  <si>
    <t>s_1.2_1.05_0.0_1.0</t>
  </si>
  <si>
    <t>s_1.2_1.1_0.0_1.0</t>
  </si>
  <si>
    <t>Alternative</t>
  </si>
  <si>
    <t>Future only</t>
  </si>
  <si>
    <t>Scenario</t>
  </si>
  <si>
    <t>Min</t>
  </si>
  <si>
    <t>Max</t>
  </si>
  <si>
    <t>Mean</t>
  </si>
  <si>
    <t>Median</t>
  </si>
  <si>
    <t>dCS_cum_PV</t>
  </si>
  <si>
    <t>dPS_cum_PV</t>
  </si>
  <si>
    <t>dCS_net_cum_PV</t>
  </si>
  <si>
    <t>dPS_net_cum_PV</t>
  </si>
  <si>
    <t>dTS_cum_PV</t>
  </si>
  <si>
    <t>Cumulative net PV effect CS measure</t>
  </si>
  <si>
    <t>Cumulative net PV effect TS measure</t>
  </si>
  <si>
    <t>% of scenarios</t>
  </si>
  <si>
    <t>CS</t>
  </si>
  <si>
    <t>SRMC</t>
  </si>
  <si>
    <t>LRMC</t>
  </si>
  <si>
    <t>Demand</t>
  </si>
  <si>
    <t>Batteries</t>
  </si>
  <si>
    <t>CS_net</t>
  </si>
  <si>
    <t>TS</t>
  </si>
  <si>
    <t>Net CS</t>
  </si>
  <si>
    <t>Net TS</t>
  </si>
  <si>
    <t>Weights</t>
  </si>
  <si>
    <t>Weighted</t>
  </si>
  <si>
    <t>Unweighted</t>
  </si>
  <si>
    <t>Weighted sums</t>
  </si>
  <si>
    <t>Densities</t>
  </si>
  <si>
    <t>x</t>
  </si>
  <si>
    <t>Parameters</t>
  </si>
  <si>
    <t>p(x)</t>
  </si>
  <si>
    <t>Weight components</t>
  </si>
  <si>
    <t>Total</t>
  </si>
  <si>
    <t>N</t>
  </si>
  <si>
    <t>Weight</t>
  </si>
  <si>
    <t>Expected</t>
  </si>
  <si>
    <t>Actual</t>
  </si>
  <si>
    <t>Parameters, log normal</t>
  </si>
  <si>
    <t>logmean</t>
  </si>
  <si>
    <t>logsd</t>
  </si>
  <si>
    <t>mean</t>
  </si>
  <si>
    <t>sd</t>
  </si>
  <si>
    <t>uniform</t>
  </si>
  <si>
    <t>Central, weighted mean</t>
  </si>
  <si>
    <t>Future only - weighted mean</t>
  </si>
  <si>
    <t>Weighted sums:</t>
  </si>
  <si>
    <t>HVDC only</t>
  </si>
  <si>
    <t>Sheet name</t>
  </si>
  <si>
    <t>Consumer surplus net of transfr</t>
  </si>
  <si>
    <t>Consumer surplus</t>
  </si>
  <si>
    <t>Total surplus</t>
  </si>
  <si>
    <t>Net effects</t>
  </si>
  <si>
    <t>Battery costs</t>
  </si>
  <si>
    <t>Transmission costs</t>
  </si>
  <si>
    <t>All effects</t>
  </si>
  <si>
    <t>Central_weighted</t>
  </si>
  <si>
    <t>Future_only_weighted</t>
  </si>
  <si>
    <t>Alternative_weighted</t>
  </si>
  <si>
    <t>HVDC_only_weighted</t>
  </si>
  <si>
    <t>Mean - unweighted</t>
  </si>
  <si>
    <t>Median - unweighted</t>
  </si>
  <si>
    <r>
      <t>Results from 4 scenarios (Central, Alternative, Future only and HVDC only), measured by</t>
    </r>
    <r>
      <rPr>
        <b/>
        <sz val="9"/>
        <color theme="1"/>
        <rFont val="Calibri"/>
        <family val="2"/>
        <scheme val="minor"/>
      </rPr>
      <t xml:space="preserve"> consumer surplus change plus any net transfer</t>
    </r>
    <r>
      <rPr>
        <sz val="9"/>
        <color theme="1"/>
        <rFont val="Calibri"/>
        <family val="2"/>
        <scheme val="minor"/>
      </rPr>
      <t xml:space="preserve"> of interconnection revenue from consumers to producers. Includes a chart showing the distribution of ouctomes across scenarios.</t>
    </r>
  </si>
  <si>
    <t>Results from 4 scenarios (Central, Alternative, Future only and HVDC only), measured by (a) consumer surplus (CS) change net of transfers OR (b) total surplus change (TS) - PLUS any costs or benefits from changes in inefficient battery investment and transmission costs/benefits brought forward. Includes charts showing the distribution of ouctomes across scenarios.</t>
  </si>
  <si>
    <t>(A)</t>
  </si>
  <si>
    <t>(B)</t>
  </si>
  <si>
    <t>(D)</t>
  </si>
  <si>
    <t xml:space="preserve">(C) </t>
  </si>
  <si>
    <t xml:space="preserve">(E)  </t>
  </si>
  <si>
    <t>(F)</t>
  </si>
  <si>
    <t xml:space="preserve">(G) </t>
  </si>
  <si>
    <t>(H)</t>
  </si>
  <si>
    <t xml:space="preserve">(I) </t>
  </si>
  <si>
    <t>(J)</t>
  </si>
  <si>
    <t xml:space="preserve">(K) </t>
  </si>
  <si>
    <t>Central scenario results weighted by relative probability of occurrence.</t>
  </si>
  <si>
    <t>Alternative scenario results weighted by relative probability of occurrence.</t>
  </si>
  <si>
    <t>Future only scenario results weighted by relative probability of occurrence.</t>
  </si>
  <si>
    <t>HVDC only scenario results weighted by relative probability of occurrence.</t>
  </si>
  <si>
    <t>Description</t>
  </si>
  <si>
    <t>Summary of the range of transmission cost/benefit estimates (only for 3 of 4 scenarios, at this time)</t>
  </si>
  <si>
    <t>Summary of the range of battery cost estimates (only for 3 of the 4 scenarios at this time)</t>
  </si>
  <si>
    <t>Transmission_cost</t>
  </si>
  <si>
    <t>Transmission benefit</t>
  </si>
  <si>
    <t>HVDC only - weighted mean</t>
  </si>
  <si>
    <t>Transmission cost</t>
  </si>
  <si>
    <t>At the median</t>
  </si>
  <si>
    <t>Future Only</t>
  </si>
  <si>
    <t>Gross change in consumer welfare</t>
  </si>
  <si>
    <t>Change in interconnection costs</t>
  </si>
  <si>
    <t>Net change in consumer welfare</t>
  </si>
  <si>
    <t>More efficient battery investment</t>
  </si>
  <si>
    <t>More efficient investment, scrutiny, certainty</t>
  </si>
  <si>
    <t>Transmission benefits brought forward</t>
  </si>
  <si>
    <t>Transmission cost brought forward</t>
  </si>
  <si>
    <t>Other costs</t>
  </si>
  <si>
    <t>Net benefit</t>
  </si>
  <si>
    <t>Inefficient battery investment</t>
  </si>
  <si>
    <t>Transmission_cost_gross_PV</t>
  </si>
  <si>
    <t>dLCE_PV</t>
  </si>
  <si>
    <t>dRevPV</t>
  </si>
  <si>
    <t>Interconnection revenue</t>
  </si>
  <si>
    <t>Battery investment</t>
  </si>
  <si>
    <t>Lower quartile - unweighted</t>
  </si>
  <si>
    <t>Upper quartile - unweighted</t>
  </si>
  <si>
    <t>s_1.0_1.0_-0.0025_1.0</t>
  </si>
  <si>
    <t>Lower quartile</t>
  </si>
  <si>
    <t>Upper quartile</t>
  </si>
  <si>
    <t>Note - top of y axis in this chart is shortened to exclude two extreme values from the Alternative scenario - this must be noted in any use of this chart</t>
  </si>
  <si>
    <t>At the mean, probability weighted</t>
  </si>
  <si>
    <t>s_1.0_1.0_-0.01_1.0</t>
  </si>
  <si>
    <t>Change in consumer surplus</t>
  </si>
  <si>
    <t>Change in producer surplus</t>
  </si>
  <si>
    <t>Change in total surplus</t>
  </si>
  <si>
    <t>Net benefit, total surplus basis</t>
  </si>
  <si>
    <t>Total surplus basis</t>
  </si>
  <si>
    <t>Lower range (based on lower quartile of grid use results)</t>
  </si>
  <si>
    <t>Present value cumulative $</t>
  </si>
  <si>
    <t>Year</t>
  </si>
  <si>
    <t>Future_only</t>
  </si>
  <si>
    <t>Mean over all sensitivity results</t>
  </si>
  <si>
    <t>Upper range (based on upper quartile of grid use results)</t>
  </si>
  <si>
    <t>log mean</t>
  </si>
  <si>
    <t>log std dev</t>
  </si>
  <si>
    <t>std dev</t>
  </si>
  <si>
    <t>Total surplus - mean over time</t>
  </si>
  <si>
    <t>Summary cumulative total surplus change, mean by year</t>
  </si>
  <si>
    <t>(L)</t>
  </si>
  <si>
    <t xml:space="preserve">(M) </t>
  </si>
  <si>
    <t>TPM development / approval</t>
  </si>
  <si>
    <t>TPM implementation costs</t>
  </si>
  <si>
    <t>TPM ongoing/operational costs</t>
  </si>
  <si>
    <t>Cost category</t>
  </si>
  <si>
    <t>2019 proposed TPM guidelines</t>
  </si>
  <si>
    <t>Current TPM guidelines</t>
  </si>
  <si>
    <t>Transpower TPM development cost</t>
  </si>
  <si>
    <t>Transpower TPM implementation cost</t>
  </si>
  <si>
    <t>Transpower year 1 administration cost</t>
  </si>
  <si>
    <t>Authority TPM approval cost</t>
  </si>
  <si>
    <t>DTC implementation cost</t>
  </si>
  <si>
    <t>Negligible</t>
  </si>
  <si>
    <t>Transpower years 2-5 administration cost</t>
  </si>
  <si>
    <t>Stakeholder participation cost</t>
  </si>
  <si>
    <t>Legal challenge cost</t>
  </si>
  <si>
    <t>Transpower years 6-30 administration cost</t>
  </si>
  <si>
    <t>Stakeholder ongoing cost – transmission asset optimisation</t>
  </si>
  <si>
    <t>Not applicable</t>
  </si>
  <si>
    <t>Summary - present valued benefits ($ millions)</t>
  </si>
  <si>
    <t>Lower sensitivity</t>
  </si>
  <si>
    <t>Upper sensitivity</t>
  </si>
  <si>
    <t>More efficient investment in generation and load</t>
  </si>
  <si>
    <t>Reduced uncertainty for investors</t>
  </si>
  <si>
    <t>Scrutiny of major capex</t>
  </si>
  <si>
    <t>Scrutiny of base capex</t>
  </si>
  <si>
    <t xml:space="preserve">Total </t>
  </si>
  <si>
    <t>Generation and load investment efficiencies</t>
  </si>
  <si>
    <t>Value</t>
  </si>
  <si>
    <t>5th percentile</t>
  </si>
  <si>
    <t>50th percentile</t>
  </si>
  <si>
    <t>95th percentile</t>
  </si>
  <si>
    <t>Gross benefit</t>
  </si>
  <si>
    <t>Generation benefit</t>
  </si>
  <si>
    <t>Demand gross benefit</t>
  </si>
  <si>
    <t>Demand cost</t>
  </si>
  <si>
    <t>Demand net benefit</t>
  </si>
  <si>
    <t>Durability</t>
  </si>
  <si>
    <t>Investment scrutiny</t>
  </si>
  <si>
    <t>Low</t>
  </si>
  <si>
    <t>High</t>
  </si>
  <si>
    <t>Of major capex</t>
  </si>
  <si>
    <t>Of base capex</t>
  </si>
  <si>
    <t>Of inefficient investment (undergrounding)</t>
  </si>
  <si>
    <t>--</t>
  </si>
  <si>
    <t>Load not locating in regions with recent grid investment</t>
  </si>
  <si>
    <t>2019 proposed TPM guidelines ($ millions)</t>
  </si>
  <si>
    <t>Cost of transitional price cap</t>
  </si>
  <si>
    <t>Other costs ($ millions)</t>
  </si>
  <si>
    <t>Proposal</t>
  </si>
  <si>
    <t>Current TPM guidelines ($ millions)</t>
  </si>
  <si>
    <t>Lower</t>
  </si>
  <si>
    <t>Upper</t>
  </si>
  <si>
    <t>Quantified benefits</t>
  </si>
  <si>
    <t>More efficient grid use</t>
  </si>
  <si>
    <t>More efficient investment in batteries</t>
  </si>
  <si>
    <t>More efficient investment in generation and large load</t>
  </si>
  <si>
    <t>More efficient grid investment – scrutiny of investment proposals</t>
  </si>
  <si>
    <t>Increased certainty for investors</t>
  </si>
  <si>
    <t>Total quantified benefits</t>
  </si>
  <si>
    <t>Quantified costs</t>
  </si>
  <si>
    <t>TPM operational costs</t>
  </si>
  <si>
    <t>Efficiency costs of price cap</t>
  </si>
  <si>
    <t>Total quantified costs</t>
  </si>
  <si>
    <t>Net (benefits less costs)</t>
  </si>
  <si>
    <t>$2,579
 ($81 - $5,678)</t>
  </si>
  <si>
    <t>$202
 ($137 - $786)</t>
  </si>
  <si>
    <t>$43
 ($9 - $112)</t>
  </si>
  <si>
    <t>$77
 ($29 - $125)</t>
  </si>
  <si>
    <t>$26
 ($10 - $48)</t>
  </si>
  <si>
    <t>$2,926
 ($266 - $6,749)</t>
  </si>
  <si>
    <t>$8
 ($4 - $12)</t>
  </si>
  <si>
    <t>$9
 ($4 - $13)</t>
  </si>
  <si>
    <t>$9
 ($5 - $14)</t>
  </si>
  <si>
    <t>$188
 ($51 - $324)</t>
  </si>
  <si>
    <t>$1
 ($0 - $2)</t>
  </si>
  <si>
    <t>$1</t>
  </si>
  <si>
    <t>$215
 ($65 - $366)</t>
  </si>
  <si>
    <t>$2,711
 ($201 - $6,383)</t>
  </si>
  <si>
    <t>Consumer surplus welfare measures</t>
  </si>
  <si>
    <t>Scenario #</t>
  </si>
  <si>
    <t>Scenario name</t>
  </si>
  <si>
    <t>Gross change in consumer welfare, excluding energy price changes</t>
  </si>
  <si>
    <t>Baseline interconnection charges - load</t>
  </si>
  <si>
    <t>Proposal interconnection charges - load</t>
  </si>
  <si>
    <t>Baseline interconnection charges - generation</t>
  </si>
  <si>
    <t>Proposal interconnection charges - generation</t>
  </si>
  <si>
    <t>Change in interconnection charges, load</t>
  </si>
  <si>
    <t>Change in interconnection charges, generation</t>
  </si>
  <si>
    <t>Net benefit, holding energy prices constant</t>
  </si>
  <si>
    <t>Transmission benefit brought forward</t>
  </si>
  <si>
    <t>Main scenarios</t>
  </si>
  <si>
    <t>Central scenario, proposal effects</t>
  </si>
  <si>
    <t>Doubling of underlying demand growth (income and population)</t>
  </si>
  <si>
    <t>Double_demand</t>
  </si>
  <si>
    <t>Halving of underlying demand growth (income and population)</t>
  </si>
  <si>
    <t>Half_demand</t>
  </si>
  <si>
    <t>High_generation_cost</t>
  </si>
  <si>
    <t>Low_generation_cost</t>
  </si>
  <si>
    <t>High battery costs ($1052/kW in 2019, declining at 2.62% p.a.)</t>
  </si>
  <si>
    <t>High_battery_cost</t>
  </si>
  <si>
    <t>Low battery costs ($991/kW in 2019, declining at 4.85% p.a.)</t>
  </si>
  <si>
    <t>Low_battery_cost</t>
  </si>
  <si>
    <t>Proposal implemented in 2024</t>
  </si>
  <si>
    <t>Implementation_in_2024</t>
  </si>
  <si>
    <t>All thermal generation at Huntly remains in operation</t>
  </si>
  <si>
    <t>No_decommissioning</t>
  </si>
  <si>
    <t>Grid investment benefits brought forward</t>
  </si>
  <si>
    <t>Ranges</t>
  </si>
  <si>
    <t>Summary tables - sensitivities/ranges</t>
  </si>
  <si>
    <t>2019 CBA</t>
  </si>
  <si>
    <t>Revised CBA</t>
  </si>
  <si>
    <t>Summary - comparison with 2019 CBA</t>
  </si>
  <si>
    <t>$m</t>
  </si>
  <si>
    <t>At the median ($m)</t>
  </si>
  <si>
    <t>At the mean, probability weighted ($m)</t>
  </si>
  <si>
    <t>At the mean ($m)</t>
  </si>
  <si>
    <t>Lower range ($m)</t>
  </si>
  <si>
    <t>Upper range ($m)</t>
  </si>
  <si>
    <t>Grid investment costs brought forward</t>
  </si>
  <si>
    <t>Summary tables</t>
  </si>
  <si>
    <t>Collects  grid use model sensitivities and other costs and benefits into summary output tables</t>
  </si>
  <si>
    <t>Grid use model scenarios</t>
  </si>
  <si>
    <t>Scenarios consistent with ranges produced for the 2019 CBA</t>
  </si>
  <si>
    <t>Cost estimates, for those not estimated in the grid use model</t>
  </si>
  <si>
    <t>Investment efficiencies</t>
  </si>
  <si>
    <t>Summary of investment effects not estimated in the grid use model</t>
  </si>
  <si>
    <t>(N)</t>
  </si>
  <si>
    <t xml:space="preserve">(O) </t>
  </si>
  <si>
    <t>(P)</t>
  </si>
  <si>
    <t>Compilation of results in one sheet</t>
  </si>
  <si>
    <r>
      <t xml:space="preserve">Results from 4 scenarios (Central, Alternative, Future only and HVDC only), measured by </t>
    </r>
    <r>
      <rPr>
        <b/>
        <sz val="9"/>
        <color theme="1"/>
        <rFont val="Calibri"/>
        <family val="2"/>
        <scheme val="minor"/>
      </rPr>
      <t>consumer surplus change</t>
    </r>
    <r>
      <rPr>
        <sz val="9"/>
        <color theme="1"/>
        <rFont val="Calibri"/>
        <family val="2"/>
        <scheme val="minor"/>
      </rPr>
      <t>. Includes a chart showing the distribution of outcomes across scenarios.</t>
    </r>
  </si>
  <si>
    <r>
      <t xml:space="preserve">Results from 4 scenarios (Central, Alternative, Future only and HVDC only), measured by </t>
    </r>
    <r>
      <rPr>
        <b/>
        <sz val="9"/>
        <color theme="1"/>
        <rFont val="Calibri"/>
        <family val="2"/>
        <scheme val="minor"/>
      </rPr>
      <t>Total surplus change</t>
    </r>
    <r>
      <rPr>
        <sz val="9"/>
        <color theme="1"/>
        <rFont val="Calibri"/>
        <family val="2"/>
        <scheme val="minor"/>
      </rPr>
      <t>. Includes a chart showing the distribution of outcomes across scenarios.</t>
    </r>
  </si>
  <si>
    <t>Increase in grid generation costs (fuel costs, offers, capex, +5-10%)</t>
  </si>
  <si>
    <t>Decrease in grid generation costs (fuel costs, offers, capex, +5-10%)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</si>
</sst>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&quot;$&quot;#,##0.0;[Red]\-&quot;$&quot;#,##0.0"/>
    <numFmt numFmtId="167" formatCode="#,##0.0"/>
    <numFmt numFmtId="168" formatCode="\(0\)"/>
    <numFmt numFmtId="169" formatCode="#,##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92CDDC"/>
      </left>
      <right/>
      <top/>
      <bottom style="medium">
        <color rgb="FF92CDDC"/>
      </bottom>
      <diagonal/>
    </border>
    <border>
      <left/>
      <right/>
      <top/>
      <bottom style="medium">
        <color rgb="FF92CDDC"/>
      </bottom>
      <diagonal/>
    </border>
    <border>
      <left/>
      <right style="medium">
        <color rgb="FF92CDDC"/>
      </right>
      <top/>
      <bottom style="medium">
        <color rgb="FF92CDDC"/>
      </bottom>
      <diagonal/>
    </border>
    <border>
      <left/>
      <right style="medium">
        <color rgb="FF92CDDC"/>
      </right>
      <top style="medium">
        <color rgb="FF92CDDC"/>
      </top>
      <bottom style="medium">
        <color rgb="FF92CDD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4BACC6"/>
      </top>
      <bottom style="medium">
        <color rgb="FF92CDDC"/>
      </bottom>
      <diagonal/>
    </border>
    <border>
      <left/>
      <right style="medium">
        <color rgb="FF92CDDC"/>
      </right>
      <top style="medium">
        <color rgb="FF4BACC6"/>
      </top>
      <bottom style="medium">
        <color rgb="FF92CDDC"/>
      </bottom>
      <diagonal/>
    </border>
    <border>
      <left/>
      <right/>
      <top/>
      <bottom style="medium">
        <color rgb="FF4BACC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3" fontId="2" fillId="0" borderId="0" xfId="0" applyNumberFormat="1" applyFont="1"/>
    <xf numFmtId="9" fontId="2" fillId="0" borderId="0" xfId="1" applyFont="1"/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indent="2"/>
    </xf>
    <xf numFmtId="0" fontId="2" fillId="0" borderId="0" xfId="0" quotePrefix="1" applyFont="1"/>
    <xf numFmtId="0" fontId="2" fillId="0" borderId="0" xfId="0" applyFont="1" applyAlignment="1">
      <alignment wrapText="1"/>
    </xf>
    <xf numFmtId="0" fontId="7" fillId="0" borderId="0" xfId="0" applyFont="1"/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164" fontId="2" fillId="0" borderId="0" xfId="2" applyNumberFormat="1" applyFont="1"/>
    <xf numFmtId="2" fontId="2" fillId="0" borderId="0" xfId="0" applyNumberFormat="1" applyFont="1"/>
    <xf numFmtId="3" fontId="10" fillId="0" borderId="7" xfId="0" applyNumberFormat="1" applyFont="1" applyBorder="1" applyAlignment="1">
      <alignment vertical="center" wrapText="1"/>
    </xf>
    <xf numFmtId="164" fontId="2" fillId="0" borderId="0" xfId="0" applyNumberFormat="1" applyFont="1"/>
    <xf numFmtId="3" fontId="9" fillId="0" borderId="5" xfId="0" applyNumberFormat="1" applyFont="1" applyBorder="1" applyAlignment="1">
      <alignment vertical="center" wrapText="1"/>
    </xf>
    <xf numFmtId="3" fontId="9" fillId="0" borderId="6" xfId="0" applyNumberFormat="1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3" fontId="0" fillId="0" borderId="0" xfId="0" applyNumberFormat="1"/>
    <xf numFmtId="0" fontId="13" fillId="0" borderId="0" xfId="0" applyFont="1"/>
    <xf numFmtId="0" fontId="3" fillId="0" borderId="0" xfId="0" applyFont="1" applyAlignment="1">
      <alignment horizontal="left" indent="2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9" xfId="0" applyFont="1" applyBorder="1"/>
    <xf numFmtId="0" fontId="14" fillId="0" borderId="0" xfId="0" applyFont="1"/>
    <xf numFmtId="0" fontId="3" fillId="0" borderId="14" xfId="0" applyFont="1" applyBorder="1"/>
    <xf numFmtId="165" fontId="2" fillId="0" borderId="0" xfId="0" applyNumberFormat="1" applyFont="1"/>
    <xf numFmtId="0" fontId="3" fillId="0" borderId="22" xfId="0" applyFont="1" applyBorder="1"/>
    <xf numFmtId="3" fontId="3" fillId="0" borderId="22" xfId="0" applyNumberFormat="1" applyFont="1" applyBorder="1"/>
    <xf numFmtId="3" fontId="2" fillId="0" borderId="22" xfId="0" applyNumberFormat="1" applyFont="1" applyBorder="1"/>
    <xf numFmtId="3" fontId="2" fillId="0" borderId="0" xfId="2" applyNumberFormat="1" applyFont="1"/>
    <xf numFmtId="3" fontId="2" fillId="0" borderId="14" xfId="0" applyNumberFormat="1" applyFont="1" applyBorder="1"/>
    <xf numFmtId="3" fontId="2" fillId="0" borderId="14" xfId="2" applyNumberFormat="1" applyFont="1" applyBorder="1"/>
    <xf numFmtId="164" fontId="3" fillId="0" borderId="22" xfId="0" applyNumberFormat="1" applyFont="1" applyBorder="1"/>
    <xf numFmtId="0" fontId="2" fillId="0" borderId="22" xfId="0" applyFont="1" applyBorder="1"/>
    <xf numFmtId="0" fontId="2" fillId="0" borderId="14" xfId="0" quotePrefix="1" applyFont="1" applyBorder="1"/>
    <xf numFmtId="0" fontId="2" fillId="4" borderId="16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6" fontId="16" fillId="0" borderId="20" xfId="0" applyNumberFormat="1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6" fontId="17" fillId="0" borderId="20" xfId="0" applyNumberFormat="1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166" fontId="16" fillId="0" borderId="20" xfId="0" applyNumberFormat="1" applyFont="1" applyBorder="1" applyAlignment="1">
      <alignment vertical="center" wrapText="1"/>
    </xf>
    <xf numFmtId="166" fontId="17" fillId="0" borderId="2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8" fillId="0" borderId="0" xfId="0" applyFont="1"/>
    <xf numFmtId="0" fontId="0" fillId="0" borderId="22" xfId="0" applyBorder="1" applyAlignment="1">
      <alignment wrapText="1"/>
    </xf>
    <xf numFmtId="0" fontId="3" fillId="0" borderId="9" xfId="0" applyFont="1" applyBorder="1" applyAlignment="1">
      <alignment wrapText="1"/>
    </xf>
    <xf numFmtId="168" fontId="2" fillId="0" borderId="9" xfId="0" applyNumberFormat="1" applyFont="1" applyBorder="1"/>
    <xf numFmtId="167" fontId="2" fillId="0" borderId="9" xfId="0" applyNumberFormat="1" applyFont="1" applyBorder="1"/>
    <xf numFmtId="167" fontId="0" fillId="0" borderId="0" xfId="0" applyNumberFormat="1"/>
    <xf numFmtId="0" fontId="3" fillId="0" borderId="0" xfId="0" applyFont="1" applyAlignment="1">
      <alignment wrapText="1"/>
    </xf>
    <xf numFmtId="168" fontId="2" fillId="0" borderId="0" xfId="0" applyNumberFormat="1" applyFont="1"/>
    <xf numFmtId="167" fontId="2" fillId="0" borderId="0" xfId="0" applyNumberFormat="1" applyFont="1"/>
    <xf numFmtId="0" fontId="3" fillId="0" borderId="14" xfId="0" applyFont="1" applyBorder="1" applyAlignment="1">
      <alignment wrapText="1"/>
    </xf>
    <xf numFmtId="168" fontId="2" fillId="0" borderId="14" xfId="0" applyNumberFormat="1" applyFont="1" applyBorder="1"/>
    <xf numFmtId="167" fontId="2" fillId="0" borderId="14" xfId="0" applyNumberFormat="1" applyFont="1" applyBorder="1"/>
    <xf numFmtId="0" fontId="9" fillId="0" borderId="0" xfId="0" applyFont="1"/>
    <xf numFmtId="3" fontId="12" fillId="0" borderId="0" xfId="0" applyNumberFormat="1" applyFont="1"/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0" fontId="20" fillId="0" borderId="25" xfId="0" applyFont="1" applyFill="1" applyBorder="1"/>
    <xf numFmtId="0" fontId="10" fillId="0" borderId="0" xfId="0" applyFont="1" applyBorder="1"/>
    <xf numFmtId="0" fontId="9" fillId="0" borderId="0" xfId="0" applyFont="1" applyBorder="1"/>
    <xf numFmtId="0" fontId="15" fillId="0" borderId="25" xfId="0" applyFont="1" applyFill="1" applyBorder="1" applyAlignment="1">
      <alignment vertical="center" wrapText="1"/>
    </xf>
    <xf numFmtId="3" fontId="9" fillId="0" borderId="4" xfId="0" applyNumberFormat="1" applyFont="1" applyBorder="1" applyAlignment="1">
      <alignment vertical="center" wrapText="1"/>
    </xf>
    <xf numFmtId="1" fontId="9" fillId="0" borderId="4" xfId="0" applyNumberFormat="1" applyFont="1" applyBorder="1" applyAlignment="1">
      <alignment vertical="center" wrapText="1"/>
    </xf>
    <xf numFmtId="0" fontId="3" fillId="0" borderId="26" xfId="0" applyFont="1" applyBorder="1"/>
    <xf numFmtId="1" fontId="2" fillId="0" borderId="27" xfId="0" applyNumberFormat="1" applyFont="1" applyBorder="1"/>
    <xf numFmtId="165" fontId="2" fillId="0" borderId="14" xfId="0" applyNumberFormat="1" applyFont="1" applyBorder="1"/>
    <xf numFmtId="0" fontId="7" fillId="0" borderId="22" xfId="0" applyFont="1" applyBorder="1"/>
    <xf numFmtId="169" fontId="13" fillId="0" borderId="0" xfId="0" applyNumberFormat="1" applyFont="1"/>
    <xf numFmtId="3" fontId="9" fillId="0" borderId="5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0" fillId="0" borderId="14" xfId="0" applyBorder="1"/>
    <xf numFmtId="3" fontId="10" fillId="0" borderId="6" xfId="0" applyNumberFormat="1" applyFont="1" applyBorder="1" applyAlignment="1">
      <alignment vertical="center" wrapText="1"/>
    </xf>
    <xf numFmtId="6" fontId="16" fillId="0" borderId="18" xfId="0" applyNumberFormat="1" applyFont="1" applyBorder="1" applyAlignment="1">
      <alignment horizontal="center" vertical="center" wrapText="1"/>
    </xf>
    <xf numFmtId="6" fontId="16" fillId="0" borderId="21" xfId="0" applyNumberFormat="1" applyFont="1" applyBorder="1" applyAlignment="1">
      <alignment horizontal="center" vertical="center" wrapText="1"/>
    </xf>
    <xf numFmtId="6" fontId="16" fillId="0" borderId="19" xfId="0" applyNumberFormat="1" applyFont="1" applyBorder="1" applyAlignment="1">
      <alignment horizontal="center" vertical="center" wrapText="1"/>
    </xf>
    <xf numFmtId="166" fontId="16" fillId="0" borderId="18" xfId="0" applyNumberFormat="1" applyFont="1" applyBorder="1" applyAlignment="1">
      <alignment horizontal="right" vertical="center" wrapText="1"/>
    </xf>
    <xf numFmtId="166" fontId="16" fillId="0" borderId="21" xfId="0" applyNumberFormat="1" applyFont="1" applyBorder="1" applyAlignment="1">
      <alignment horizontal="right" vertical="center" wrapText="1"/>
    </xf>
    <xf numFmtId="166" fontId="16" fillId="0" borderId="19" xfId="0" applyNumberFormat="1" applyFont="1" applyBorder="1" applyAlignment="1">
      <alignment horizontal="right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54514259028605"/>
          <c:y val="4.4323554971202384E-2"/>
          <c:w val="0.73221163520776489"/>
          <c:h val="0.71038538648902538"/>
        </c:manualLayout>
      </c:layout>
      <c:lineChart>
        <c:grouping val="standard"/>
        <c:varyColors val="0"/>
        <c:ser>
          <c:idx val="0"/>
          <c:order val="0"/>
          <c:tx>
            <c:strRef>
              <c:f>'Total surplus - mean over time'!$B$3</c:f>
              <c:strCache>
                <c:ptCount val="1"/>
                <c:pt idx="0">
                  <c:v>Alternative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81-4932-9DE1-74933E901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'Total surplus - mean over time'!$A$4:$A$34</c:f>
              <c:numCache>
                <c:formatCode>General</c:formatCode>
                <c:ptCount val="3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</c:numCache>
            </c:numRef>
          </c:cat>
          <c:val>
            <c:numRef>
              <c:f>'Total surplus - mean over time'!$B$4:$B$34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18073836.746628333</c:v>
                </c:pt>
                <c:pt idx="4">
                  <c:v>37018339.182448588</c:v>
                </c:pt>
                <c:pt idx="5">
                  <c:v>95474826.412173763</c:v>
                </c:pt>
                <c:pt idx="6">
                  <c:v>101465484.04240021</c:v>
                </c:pt>
                <c:pt idx="7">
                  <c:v>106101911.84193316</c:v>
                </c:pt>
                <c:pt idx="8">
                  <c:v>138245620.71262276</c:v>
                </c:pt>
                <c:pt idx="9">
                  <c:v>408213426.62458986</c:v>
                </c:pt>
                <c:pt idx="10">
                  <c:v>488142150.72888595</c:v>
                </c:pt>
                <c:pt idx="11">
                  <c:v>543132593.02223289</c:v>
                </c:pt>
                <c:pt idx="12">
                  <c:v>596409388.76946211</c:v>
                </c:pt>
                <c:pt idx="13">
                  <c:v>633670767.20228064</c:v>
                </c:pt>
                <c:pt idx="14">
                  <c:v>665305710.8294127</c:v>
                </c:pt>
                <c:pt idx="15">
                  <c:v>697451012.15758049</c:v>
                </c:pt>
                <c:pt idx="16">
                  <c:v>728374078.41735673</c:v>
                </c:pt>
                <c:pt idx="17">
                  <c:v>759479500.73302495</c:v>
                </c:pt>
                <c:pt idx="18">
                  <c:v>791002499.25896943</c:v>
                </c:pt>
                <c:pt idx="19">
                  <c:v>805395902.14610803</c:v>
                </c:pt>
                <c:pt idx="20">
                  <c:v>806403545.4783498</c:v>
                </c:pt>
                <c:pt idx="21">
                  <c:v>810435612.89414179</c:v>
                </c:pt>
                <c:pt idx="22">
                  <c:v>810853811.0444566</c:v>
                </c:pt>
                <c:pt idx="23">
                  <c:v>822488485.04676688</c:v>
                </c:pt>
                <c:pt idx="24">
                  <c:v>829395219.92885292</c:v>
                </c:pt>
                <c:pt idx="25">
                  <c:v>834685555.34389341</c:v>
                </c:pt>
                <c:pt idx="26">
                  <c:v>828632990.32540631</c:v>
                </c:pt>
                <c:pt idx="27">
                  <c:v>825336708.17480493</c:v>
                </c:pt>
                <c:pt idx="28">
                  <c:v>830744387.65671003</c:v>
                </c:pt>
                <c:pt idx="29">
                  <c:v>839570642.01356852</c:v>
                </c:pt>
                <c:pt idx="30">
                  <c:v>842813830.07441175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1-4932-9DE1-74933E901958}"/>
            </c:ext>
          </c:extLst>
        </c:ser>
        <c:ser>
          <c:idx val="1"/>
          <c:order val="1"/>
          <c:tx>
            <c:strRef>
              <c:f>'Total surplus - mean over time'!$C$3</c:f>
              <c:strCache>
                <c:ptCount val="1"/>
                <c:pt idx="0">
                  <c:v>Central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81-4932-9DE1-74933E901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'Total surplus - mean over time'!$A$4:$A$34</c:f>
              <c:numCache>
                <c:formatCode>General</c:formatCode>
                <c:ptCount val="3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</c:numCache>
            </c:numRef>
          </c:cat>
          <c:val>
            <c:numRef>
              <c:f>'Total surplus - mean over time'!$C$4:$C$34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7322.8115982623822</c:v>
                </c:pt>
                <c:pt idx="3">
                  <c:v>8536278.4141450133</c:v>
                </c:pt>
                <c:pt idx="4">
                  <c:v>30471075.681715291</c:v>
                </c:pt>
                <c:pt idx="5">
                  <c:v>102459110.3908127</c:v>
                </c:pt>
                <c:pt idx="6">
                  <c:v>104399432.33779131</c:v>
                </c:pt>
                <c:pt idx="7">
                  <c:v>102269311.38892381</c:v>
                </c:pt>
                <c:pt idx="8">
                  <c:v>167806199.61449689</c:v>
                </c:pt>
                <c:pt idx="9">
                  <c:v>376510564.58149546</c:v>
                </c:pt>
                <c:pt idx="10">
                  <c:v>524793640.57122564</c:v>
                </c:pt>
                <c:pt idx="11">
                  <c:v>618605595.01255262</c:v>
                </c:pt>
                <c:pt idx="12">
                  <c:v>679265625.36825287</c:v>
                </c:pt>
                <c:pt idx="13">
                  <c:v>710701443.4583143</c:v>
                </c:pt>
                <c:pt idx="14">
                  <c:v>736982597.85882664</c:v>
                </c:pt>
                <c:pt idx="15">
                  <c:v>768031800.9254415</c:v>
                </c:pt>
                <c:pt idx="16">
                  <c:v>802447475.52650166</c:v>
                </c:pt>
                <c:pt idx="17">
                  <c:v>829383836.06706548</c:v>
                </c:pt>
                <c:pt idx="18">
                  <c:v>856089502.17749918</c:v>
                </c:pt>
                <c:pt idx="19">
                  <c:v>864497428.08003259</c:v>
                </c:pt>
                <c:pt idx="20">
                  <c:v>862405295.27083957</c:v>
                </c:pt>
                <c:pt idx="21">
                  <c:v>843392524.58934903</c:v>
                </c:pt>
                <c:pt idx="22">
                  <c:v>824523254.12106669</c:v>
                </c:pt>
                <c:pt idx="23">
                  <c:v>813843175.9300921</c:v>
                </c:pt>
                <c:pt idx="24">
                  <c:v>808103669.23875558</c:v>
                </c:pt>
                <c:pt idx="25">
                  <c:v>808763529.70749402</c:v>
                </c:pt>
                <c:pt idx="26">
                  <c:v>809561819.9287833</c:v>
                </c:pt>
                <c:pt idx="27">
                  <c:v>809980731.22702372</c:v>
                </c:pt>
                <c:pt idx="28">
                  <c:v>809963465.69640172</c:v>
                </c:pt>
                <c:pt idx="29">
                  <c:v>793875180.47261071</c:v>
                </c:pt>
                <c:pt idx="30">
                  <c:v>781402630.98730338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81-4932-9DE1-74933E901958}"/>
            </c:ext>
          </c:extLst>
        </c:ser>
        <c:ser>
          <c:idx val="2"/>
          <c:order val="2"/>
          <c:tx>
            <c:strRef>
              <c:f>'Total surplus - mean over time'!$D$3</c:f>
              <c:strCache>
                <c:ptCount val="1"/>
                <c:pt idx="0">
                  <c:v>Future_only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81-4932-9DE1-74933E901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'Total surplus - mean over time'!$A$4:$A$34</c:f>
              <c:numCache>
                <c:formatCode>General</c:formatCode>
                <c:ptCount val="3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</c:numCache>
            </c:numRef>
          </c:cat>
          <c:val>
            <c:numRef>
              <c:f>'Total surplus - mean over time'!$D$4:$D$34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7322.8115982623822</c:v>
                </c:pt>
                <c:pt idx="3">
                  <c:v>-48386764.966735765</c:v>
                </c:pt>
                <c:pt idx="4">
                  <c:v>-66040286.401522674</c:v>
                </c:pt>
                <c:pt idx="5">
                  <c:v>-18984304.813208241</c:v>
                </c:pt>
                <c:pt idx="6">
                  <c:v>-60143901.461468183</c:v>
                </c:pt>
                <c:pt idx="7">
                  <c:v>-102280683.59776266</c:v>
                </c:pt>
                <c:pt idx="8">
                  <c:v>-81040662.384958431</c:v>
                </c:pt>
                <c:pt idx="9">
                  <c:v>35207771.251679569</c:v>
                </c:pt>
                <c:pt idx="10">
                  <c:v>157463905.76165509</c:v>
                </c:pt>
                <c:pt idx="11">
                  <c:v>234481723.1182318</c:v>
                </c:pt>
                <c:pt idx="12">
                  <c:v>278607114.76596683</c:v>
                </c:pt>
                <c:pt idx="13">
                  <c:v>316316022.06918132</c:v>
                </c:pt>
                <c:pt idx="14">
                  <c:v>343720184.63180435</c:v>
                </c:pt>
                <c:pt idx="15">
                  <c:v>379551145.77870297</c:v>
                </c:pt>
                <c:pt idx="16">
                  <c:v>413320785.83863097</c:v>
                </c:pt>
                <c:pt idx="17">
                  <c:v>435630730.29683679</c:v>
                </c:pt>
                <c:pt idx="18">
                  <c:v>451461128.16590089</c:v>
                </c:pt>
                <c:pt idx="19">
                  <c:v>457016834.75677675</c:v>
                </c:pt>
                <c:pt idx="20">
                  <c:v>451284479.62688243</c:v>
                </c:pt>
                <c:pt idx="21">
                  <c:v>435429091.56868285</c:v>
                </c:pt>
                <c:pt idx="22">
                  <c:v>414528004.60055369</c:v>
                </c:pt>
                <c:pt idx="23">
                  <c:v>399481826.245094</c:v>
                </c:pt>
                <c:pt idx="24">
                  <c:v>387221036.25528383</c:v>
                </c:pt>
                <c:pt idx="25">
                  <c:v>377946078.5041517</c:v>
                </c:pt>
                <c:pt idx="26">
                  <c:v>370749615.69486493</c:v>
                </c:pt>
                <c:pt idx="27">
                  <c:v>365965670.06997162</c:v>
                </c:pt>
                <c:pt idx="28">
                  <c:v>361474780.91904277</c:v>
                </c:pt>
                <c:pt idx="29">
                  <c:v>348660798.60659987</c:v>
                </c:pt>
                <c:pt idx="30">
                  <c:v>339478815.165429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81-4932-9DE1-74933E901958}"/>
            </c:ext>
          </c:extLst>
        </c:ser>
        <c:ser>
          <c:idx val="3"/>
          <c:order val="3"/>
          <c:tx>
            <c:strRef>
              <c:f>'Total surplus - mean over time'!$E$3</c:f>
              <c:strCache>
                <c:ptCount val="1"/>
                <c:pt idx="0">
                  <c:v>HVDC only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3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81-4932-9DE1-74933E901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'Total surplus - mean over time'!$E$4:$E$34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7322.8115982623822</c:v>
                </c:pt>
                <c:pt idx="3">
                  <c:v>-10523575.304066503</c:v>
                </c:pt>
                <c:pt idx="4">
                  <c:v>-1437329.0083022811</c:v>
                </c:pt>
                <c:pt idx="5">
                  <c:v>60860893.545579791</c:v>
                </c:pt>
                <c:pt idx="6">
                  <c:v>48534337.894501984</c:v>
                </c:pt>
                <c:pt idx="7">
                  <c:v>34063682.825125553</c:v>
                </c:pt>
                <c:pt idx="8">
                  <c:v>88573552.346281528</c:v>
                </c:pt>
                <c:pt idx="9">
                  <c:v>275127653.52717578</c:v>
                </c:pt>
                <c:pt idx="10">
                  <c:v>415457004.00036865</c:v>
                </c:pt>
                <c:pt idx="11">
                  <c:v>499158351.86287832</c:v>
                </c:pt>
                <c:pt idx="12">
                  <c:v>555667249.85089195</c:v>
                </c:pt>
                <c:pt idx="13">
                  <c:v>599272094.7375077</c:v>
                </c:pt>
                <c:pt idx="14">
                  <c:v>628815245.92983007</c:v>
                </c:pt>
                <c:pt idx="15">
                  <c:v>656034557.50242293</c:v>
                </c:pt>
                <c:pt idx="16">
                  <c:v>688873813.07424951</c:v>
                </c:pt>
                <c:pt idx="17">
                  <c:v>712279485.00646293</c:v>
                </c:pt>
                <c:pt idx="18">
                  <c:v>733103196.97395432</c:v>
                </c:pt>
                <c:pt idx="19">
                  <c:v>735670683.2779026</c:v>
                </c:pt>
                <c:pt idx="20">
                  <c:v>729725893.59454322</c:v>
                </c:pt>
                <c:pt idx="21">
                  <c:v>696627164.62981701</c:v>
                </c:pt>
                <c:pt idx="22">
                  <c:v>662851169.97802663</c:v>
                </c:pt>
                <c:pt idx="23">
                  <c:v>639340270.32164371</c:v>
                </c:pt>
                <c:pt idx="24">
                  <c:v>621532324.94143093</c:v>
                </c:pt>
                <c:pt idx="25">
                  <c:v>607791296.20999134</c:v>
                </c:pt>
                <c:pt idx="26">
                  <c:v>590940719.19665504</c:v>
                </c:pt>
                <c:pt idx="27">
                  <c:v>581156814.45251167</c:v>
                </c:pt>
                <c:pt idx="28">
                  <c:v>584013133.82512963</c:v>
                </c:pt>
                <c:pt idx="29">
                  <c:v>583090689.4669832</c:v>
                </c:pt>
                <c:pt idx="30">
                  <c:v>574598010.75483477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81-4932-9DE1-74933E901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1204767"/>
        <c:axId val="1846583743"/>
      </c:lineChart>
      <c:catAx>
        <c:axId val="200120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583743"/>
        <c:crosses val="autoZero"/>
        <c:auto val="1"/>
        <c:lblAlgn val="ctr"/>
        <c:lblOffset val="100"/>
        <c:tickLblSkip val="5"/>
        <c:noMultiLvlLbl val="0"/>
      </c:catAx>
      <c:valAx>
        <c:axId val="184658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120476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06381231887333"/>
          <c:y val="0.85796220155763825"/>
          <c:w val="0.73334793207163917"/>
          <c:h val="0.12994955617748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15857204251291"/>
          <c:y val="3.8596491228070177E-2"/>
          <c:w val="0.73576782070118318"/>
          <c:h val="0.71202320762536264"/>
        </c:manualLayout>
      </c:layout>
      <c:lineChart>
        <c:grouping val="standard"/>
        <c:varyColors val="0"/>
        <c:ser>
          <c:idx val="0"/>
          <c:order val="0"/>
          <c:tx>
            <c:v>Proposal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'Consumer surplus net of transfr'!$A$12:$A$124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'Consumer surplus net of transfr'!$C$12:$C$124</c:f>
              <c:numCache>
                <c:formatCode>#,##0</c:formatCode>
                <c:ptCount val="113"/>
                <c:pt idx="0">
                  <c:v>-4607060831.1318998</c:v>
                </c:pt>
                <c:pt idx="1">
                  <c:v>-2998202776.4184399</c:v>
                </c:pt>
                <c:pt idx="2">
                  <c:v>-2495138439.6265502</c:v>
                </c:pt>
                <c:pt idx="3">
                  <c:v>-2213150173.0518298</c:v>
                </c:pt>
                <c:pt idx="4">
                  <c:v>-2085224079.92313</c:v>
                </c:pt>
                <c:pt idx="5">
                  <c:v>-1669601941.6295199</c:v>
                </c:pt>
                <c:pt idx="6">
                  <c:v>-1562909905.2701499</c:v>
                </c:pt>
                <c:pt idx="7">
                  <c:v>-1497550784.27632</c:v>
                </c:pt>
                <c:pt idx="8">
                  <c:v>-1427133406.6143601</c:v>
                </c:pt>
                <c:pt idx="9">
                  <c:v>-1420526704.62918</c:v>
                </c:pt>
                <c:pt idx="10">
                  <c:v>-1405233255.6158299</c:v>
                </c:pt>
                <c:pt idx="11">
                  <c:v>-1383267358.9725299</c:v>
                </c:pt>
                <c:pt idx="12">
                  <c:v>-1340678326.27426</c:v>
                </c:pt>
                <c:pt idx="13">
                  <c:v>-1143529934.7223101</c:v>
                </c:pt>
                <c:pt idx="14">
                  <c:v>-985098559.65277302</c:v>
                </c:pt>
                <c:pt idx="15">
                  <c:v>-730747634.454584</c:v>
                </c:pt>
                <c:pt idx="16">
                  <c:v>-544369155.67400897</c:v>
                </c:pt>
                <c:pt idx="17">
                  <c:v>-519178971.38566399</c:v>
                </c:pt>
                <c:pt idx="18">
                  <c:v>-433975066.18274999</c:v>
                </c:pt>
                <c:pt idx="19">
                  <c:v>-427215039.77625299</c:v>
                </c:pt>
                <c:pt idx="20">
                  <c:v>-336534419.51524299</c:v>
                </c:pt>
                <c:pt idx="21">
                  <c:v>-227820209.95284501</c:v>
                </c:pt>
                <c:pt idx="22">
                  <c:v>-104776176.457306</c:v>
                </c:pt>
                <c:pt idx="23">
                  <c:v>80745810.080717593</c:v>
                </c:pt>
                <c:pt idx="24">
                  <c:v>117567266.20552699</c:v>
                </c:pt>
                <c:pt idx="25">
                  <c:v>202746725.00844401</c:v>
                </c:pt>
                <c:pt idx="26">
                  <c:v>229268402.379096</c:v>
                </c:pt>
                <c:pt idx="27">
                  <c:v>234923130.60491499</c:v>
                </c:pt>
                <c:pt idx="28">
                  <c:v>261374476.25413001</c:v>
                </c:pt>
                <c:pt idx="29">
                  <c:v>297045857.41729999</c:v>
                </c:pt>
                <c:pt idx="30">
                  <c:v>327355076.958269</c:v>
                </c:pt>
                <c:pt idx="31">
                  <c:v>366031582.42723697</c:v>
                </c:pt>
                <c:pt idx="32">
                  <c:v>393734446.18606299</c:v>
                </c:pt>
                <c:pt idx="33">
                  <c:v>401803596.528611</c:v>
                </c:pt>
                <c:pt idx="34">
                  <c:v>487306824.52296197</c:v>
                </c:pt>
                <c:pt idx="35">
                  <c:v>504331695.20011699</c:v>
                </c:pt>
                <c:pt idx="36">
                  <c:v>514113889.828789</c:v>
                </c:pt>
                <c:pt idx="37">
                  <c:v>557043748.10948503</c:v>
                </c:pt>
                <c:pt idx="38">
                  <c:v>561026175.75221705</c:v>
                </c:pt>
                <c:pt idx="39">
                  <c:v>584343703.96942401</c:v>
                </c:pt>
                <c:pt idx="40">
                  <c:v>613601490.07021701</c:v>
                </c:pt>
                <c:pt idx="41">
                  <c:v>666147727.46090806</c:v>
                </c:pt>
                <c:pt idx="42">
                  <c:v>707765089.07564604</c:v>
                </c:pt>
                <c:pt idx="43">
                  <c:v>744578139.13935697</c:v>
                </c:pt>
                <c:pt idx="44">
                  <c:v>760733586.12939298</c:v>
                </c:pt>
                <c:pt idx="45">
                  <c:v>768082606.45318401</c:v>
                </c:pt>
                <c:pt idx="46">
                  <c:v>789827976.49077404</c:v>
                </c:pt>
                <c:pt idx="47">
                  <c:v>856583435.81485605</c:v>
                </c:pt>
                <c:pt idx="48">
                  <c:v>895291889.201249</c:v>
                </c:pt>
                <c:pt idx="49">
                  <c:v>950173496.62698102</c:v>
                </c:pt>
                <c:pt idx="50">
                  <c:v>977930880.29392898</c:v>
                </c:pt>
                <c:pt idx="51">
                  <c:v>990002885.69562995</c:v>
                </c:pt>
                <c:pt idx="52">
                  <c:v>1082678172.22047</c:v>
                </c:pt>
                <c:pt idx="53">
                  <c:v>1083825338.7392001</c:v>
                </c:pt>
                <c:pt idx="54">
                  <c:v>1114506252.6096101</c:v>
                </c:pt>
                <c:pt idx="55">
                  <c:v>1122485879.20398</c:v>
                </c:pt>
                <c:pt idx="56">
                  <c:v>1130687062.5899601</c:v>
                </c:pt>
                <c:pt idx="57">
                  <c:v>1193487164.84834</c:v>
                </c:pt>
                <c:pt idx="58">
                  <c:v>1194929849.77422</c:v>
                </c:pt>
                <c:pt idx="59">
                  <c:v>1232659679.82324</c:v>
                </c:pt>
                <c:pt idx="60">
                  <c:v>1237700317.8004</c:v>
                </c:pt>
                <c:pt idx="61">
                  <c:v>1246806220.60273</c:v>
                </c:pt>
                <c:pt idx="62">
                  <c:v>1250622535.12165</c:v>
                </c:pt>
                <c:pt idx="63">
                  <c:v>1267218475.1949799</c:v>
                </c:pt>
                <c:pt idx="64">
                  <c:v>1277216487.8618901</c:v>
                </c:pt>
                <c:pt idx="65">
                  <c:v>1303512195.2590201</c:v>
                </c:pt>
                <c:pt idx="66">
                  <c:v>1306442958.7765601</c:v>
                </c:pt>
                <c:pt idx="67">
                  <c:v>1309318205.3199201</c:v>
                </c:pt>
                <c:pt idx="68">
                  <c:v>1328697191.77649</c:v>
                </c:pt>
                <c:pt idx="69">
                  <c:v>1332760821.70016</c:v>
                </c:pt>
                <c:pt idx="70">
                  <c:v>1408652559.6703701</c:v>
                </c:pt>
                <c:pt idx="71">
                  <c:v>1488939020.6454501</c:v>
                </c:pt>
                <c:pt idx="72">
                  <c:v>1576607108.8203499</c:v>
                </c:pt>
                <c:pt idx="73">
                  <c:v>1590577237.69731</c:v>
                </c:pt>
                <c:pt idx="74">
                  <c:v>1655108474.32163</c:v>
                </c:pt>
                <c:pt idx="75">
                  <c:v>1658921163.6370699</c:v>
                </c:pt>
                <c:pt idx="76">
                  <c:v>1667934513.3167</c:v>
                </c:pt>
                <c:pt idx="77">
                  <c:v>1669890285.07985</c:v>
                </c:pt>
                <c:pt idx="78">
                  <c:v>1682547263.12672</c:v>
                </c:pt>
                <c:pt idx="79">
                  <c:v>1723199344.12393</c:v>
                </c:pt>
                <c:pt idx="80">
                  <c:v>1734865183.14011</c:v>
                </c:pt>
                <c:pt idx="81">
                  <c:v>1752008095.17454</c:v>
                </c:pt>
                <c:pt idx="82">
                  <c:v>1757651455.5167601</c:v>
                </c:pt>
                <c:pt idx="83">
                  <c:v>1851956522.1306</c:v>
                </c:pt>
                <c:pt idx="84">
                  <c:v>1864530778.33799</c:v>
                </c:pt>
                <c:pt idx="85">
                  <c:v>1903465350.6717999</c:v>
                </c:pt>
                <c:pt idx="86">
                  <c:v>2007830042.9927499</c:v>
                </c:pt>
                <c:pt idx="87">
                  <c:v>2016735958.04544</c:v>
                </c:pt>
                <c:pt idx="88">
                  <c:v>2056995804.8656099</c:v>
                </c:pt>
                <c:pt idx="89">
                  <c:v>2081041139.76963</c:v>
                </c:pt>
                <c:pt idx="90">
                  <c:v>2127437230.9758799</c:v>
                </c:pt>
                <c:pt idx="91">
                  <c:v>2142921478.6542001</c:v>
                </c:pt>
                <c:pt idx="92">
                  <c:v>2202055074.7799802</c:v>
                </c:pt>
                <c:pt idx="93">
                  <c:v>2259693124.5945501</c:v>
                </c:pt>
                <c:pt idx="94">
                  <c:v>2322467702.19484</c:v>
                </c:pt>
                <c:pt idx="95">
                  <c:v>2366119106.1821699</c:v>
                </c:pt>
                <c:pt idx="96">
                  <c:v>2470884173.9544101</c:v>
                </c:pt>
                <c:pt idx="97">
                  <c:v>2558037491.3625898</c:v>
                </c:pt>
                <c:pt idx="98">
                  <c:v>2574218486.7048802</c:v>
                </c:pt>
                <c:pt idx="99">
                  <c:v>2587657151.1331601</c:v>
                </c:pt>
                <c:pt idx="100">
                  <c:v>2633052016.7220702</c:v>
                </c:pt>
                <c:pt idx="101">
                  <c:v>2698718503.6837301</c:v>
                </c:pt>
                <c:pt idx="102">
                  <c:v>2904960370.1417499</c:v>
                </c:pt>
                <c:pt idx="103">
                  <c:v>2945765305.5880098</c:v>
                </c:pt>
                <c:pt idx="104" formatCode="General">
                  <c:v>2998158522.4868202</c:v>
                </c:pt>
                <c:pt idx="105">
                  <c:v>3201609611.7803702</c:v>
                </c:pt>
                <c:pt idx="106">
                  <c:v>3248123263.3248801</c:v>
                </c:pt>
                <c:pt idx="107">
                  <c:v>3398182940.2436199</c:v>
                </c:pt>
                <c:pt idx="108">
                  <c:v>3618794926.1317501</c:v>
                </c:pt>
                <c:pt idx="109">
                  <c:v>3706657719.80796</c:v>
                </c:pt>
                <c:pt idx="110">
                  <c:v>3942352677.5534401</c:v>
                </c:pt>
                <c:pt idx="111">
                  <c:v>4583455422.0595503</c:v>
                </c:pt>
                <c:pt idx="112">
                  <c:v>5036409945.9962997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B-4497-ABA4-C35761FE4E24}"/>
            </c:ext>
          </c:extLst>
        </c:ser>
        <c:ser>
          <c:idx val="1"/>
          <c:order val="1"/>
          <c:tx>
            <c:v>Alternative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'Consumer surplus net of transfr'!$A$12:$A$124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'Consumer surplus net of transfr'!$F$12:$F$124</c:f>
              <c:numCache>
                <c:formatCode>#,##0</c:formatCode>
                <c:ptCount val="113"/>
                <c:pt idx="0">
                  <c:v>-4557205176.1268902</c:v>
                </c:pt>
                <c:pt idx="1">
                  <c:v>-3919164628.87043</c:v>
                </c:pt>
                <c:pt idx="2">
                  <c:v>-3862491921.3436599</c:v>
                </c:pt>
                <c:pt idx="3">
                  <c:v>-3729966900.0686998</c:v>
                </c:pt>
                <c:pt idx="4">
                  <c:v>-3601850011.5495901</c:v>
                </c:pt>
                <c:pt idx="5">
                  <c:v>-3547287082.2341599</c:v>
                </c:pt>
                <c:pt idx="6">
                  <c:v>-3519075487.70788</c:v>
                </c:pt>
                <c:pt idx="7">
                  <c:v>-3501751561.10673</c:v>
                </c:pt>
                <c:pt idx="8">
                  <c:v>-3429493584.95295</c:v>
                </c:pt>
                <c:pt idx="9">
                  <c:v>-3385730259.3476801</c:v>
                </c:pt>
                <c:pt idx="10">
                  <c:v>-3238805684.9124498</c:v>
                </c:pt>
                <c:pt idx="11">
                  <c:v>-3098104024.5387301</c:v>
                </c:pt>
                <c:pt idx="12">
                  <c:v>-3043007115.14325</c:v>
                </c:pt>
                <c:pt idx="13">
                  <c:v>-2814845349.9727702</c:v>
                </c:pt>
                <c:pt idx="14">
                  <c:v>-2788461039.5886698</c:v>
                </c:pt>
                <c:pt idx="15">
                  <c:v>-2774766203.4579401</c:v>
                </c:pt>
                <c:pt idx="16">
                  <c:v>-2726006711.15908</c:v>
                </c:pt>
                <c:pt idx="17">
                  <c:v>-2613452330.4707899</c:v>
                </c:pt>
                <c:pt idx="18">
                  <c:v>-2550795145.2291999</c:v>
                </c:pt>
                <c:pt idx="19">
                  <c:v>-2506876800.1606302</c:v>
                </c:pt>
                <c:pt idx="20">
                  <c:v>-2493335432.7556801</c:v>
                </c:pt>
                <c:pt idx="21">
                  <c:v>-2486856655.16675</c:v>
                </c:pt>
                <c:pt idx="22">
                  <c:v>-2415801926.6206002</c:v>
                </c:pt>
                <c:pt idx="23">
                  <c:v>-2392997362.63416</c:v>
                </c:pt>
                <c:pt idx="24">
                  <c:v>-2299209605.45577</c:v>
                </c:pt>
                <c:pt idx="25">
                  <c:v>-2207355344.7084999</c:v>
                </c:pt>
                <c:pt idx="26">
                  <c:v>-2199961382.7571902</c:v>
                </c:pt>
                <c:pt idx="27">
                  <c:v>-2148792483.2061601</c:v>
                </c:pt>
                <c:pt idx="28">
                  <c:v>-2132486854.5366199</c:v>
                </c:pt>
                <c:pt idx="29">
                  <c:v>-2121003468.82038</c:v>
                </c:pt>
                <c:pt idx="30">
                  <c:v>-2115033210.23823</c:v>
                </c:pt>
                <c:pt idx="31">
                  <c:v>-2094639769.6298001</c:v>
                </c:pt>
                <c:pt idx="32">
                  <c:v>-1971933670.60339</c:v>
                </c:pt>
                <c:pt idx="33">
                  <c:v>-1928320152.50828</c:v>
                </c:pt>
                <c:pt idx="34">
                  <c:v>-1902178435.1991999</c:v>
                </c:pt>
                <c:pt idx="35">
                  <c:v>-1855344510.57708</c:v>
                </c:pt>
                <c:pt idx="36">
                  <c:v>-1799372590.96404</c:v>
                </c:pt>
                <c:pt idx="37">
                  <c:v>-1774937722.1695099</c:v>
                </c:pt>
                <c:pt idx="38">
                  <c:v>-1773791092.4434199</c:v>
                </c:pt>
                <c:pt idx="39">
                  <c:v>-1728110435.7016499</c:v>
                </c:pt>
                <c:pt idx="40">
                  <c:v>-1675629547.8910699</c:v>
                </c:pt>
                <c:pt idx="41" formatCode="General">
                  <c:v>-1674146854.6434901</c:v>
                </c:pt>
                <c:pt idx="42">
                  <c:v>-1647021492.21334</c:v>
                </c:pt>
                <c:pt idx="43">
                  <c:v>-1627815206.04317</c:v>
                </c:pt>
                <c:pt idx="44">
                  <c:v>-1619564098.5243199</c:v>
                </c:pt>
                <c:pt idx="45">
                  <c:v>-1580652216.70435</c:v>
                </c:pt>
                <c:pt idx="46">
                  <c:v>-1439347092.4595799</c:v>
                </c:pt>
                <c:pt idx="47">
                  <c:v>-1437406090.9985399</c:v>
                </c:pt>
                <c:pt idx="48">
                  <c:v>-1434032613.40764</c:v>
                </c:pt>
                <c:pt idx="49">
                  <c:v>-1307254444.67522</c:v>
                </c:pt>
                <c:pt idx="50">
                  <c:v>-1265275244.2881801</c:v>
                </c:pt>
                <c:pt idx="51">
                  <c:v>-1264785419.8583</c:v>
                </c:pt>
                <c:pt idx="52">
                  <c:v>-1180882442.7543399</c:v>
                </c:pt>
                <c:pt idx="53">
                  <c:v>-1162401852.29263</c:v>
                </c:pt>
                <c:pt idx="54">
                  <c:v>-1131707170.54795</c:v>
                </c:pt>
                <c:pt idx="55">
                  <c:v>-1119063518.2055399</c:v>
                </c:pt>
                <c:pt idx="56">
                  <c:v>-1057249040.0000499</c:v>
                </c:pt>
                <c:pt idx="57">
                  <c:v>-1051740743.60826</c:v>
                </c:pt>
                <c:pt idx="58">
                  <c:v>-1048993974.5803</c:v>
                </c:pt>
                <c:pt idx="59">
                  <c:v>-1021512615.8827</c:v>
                </c:pt>
                <c:pt idx="60">
                  <c:v>-978115969.28471196</c:v>
                </c:pt>
                <c:pt idx="61">
                  <c:v>-898095638.78767502</c:v>
                </c:pt>
                <c:pt idx="62">
                  <c:v>-878007860.35813904</c:v>
                </c:pt>
                <c:pt idx="63">
                  <c:v>-857672962.32702899</c:v>
                </c:pt>
                <c:pt idx="64">
                  <c:v>-819475610.75437105</c:v>
                </c:pt>
                <c:pt idx="65">
                  <c:v>-763816923.54485095</c:v>
                </c:pt>
                <c:pt idx="66">
                  <c:v>-721837884.93894398</c:v>
                </c:pt>
                <c:pt idx="67">
                  <c:v>-661234319.45431006</c:v>
                </c:pt>
                <c:pt idx="68">
                  <c:v>-612287518.10009897</c:v>
                </c:pt>
                <c:pt idx="69">
                  <c:v>-529371448.60480601</c:v>
                </c:pt>
                <c:pt idx="70">
                  <c:v>-511224489.10398197</c:v>
                </c:pt>
                <c:pt idx="71">
                  <c:v>-505900862.53616899</c:v>
                </c:pt>
                <c:pt idx="72">
                  <c:v>-498171863.00539601</c:v>
                </c:pt>
                <c:pt idx="73">
                  <c:v>-491671366.61414897</c:v>
                </c:pt>
                <c:pt idx="74">
                  <c:v>-491423587.00188202</c:v>
                </c:pt>
                <c:pt idx="75">
                  <c:v>-441370395.37914997</c:v>
                </c:pt>
                <c:pt idx="76">
                  <c:v>-435785319.42948502</c:v>
                </c:pt>
                <c:pt idx="77">
                  <c:v>-406360721.85389203</c:v>
                </c:pt>
                <c:pt idx="78">
                  <c:v>-338328132.89226002</c:v>
                </c:pt>
                <c:pt idx="79">
                  <c:v>-332135620.03633499</c:v>
                </c:pt>
                <c:pt idx="80">
                  <c:v>-324331904.49096298</c:v>
                </c:pt>
                <c:pt idx="81">
                  <c:v>-219486036.317577</c:v>
                </c:pt>
                <c:pt idx="82">
                  <c:v>-205108483.535658</c:v>
                </c:pt>
                <c:pt idx="83">
                  <c:v>-197550938.37668699</c:v>
                </c:pt>
                <c:pt idx="84">
                  <c:v>-139439181.24104899</c:v>
                </c:pt>
                <c:pt idx="85">
                  <c:v>-90440337.388092697</c:v>
                </c:pt>
                <c:pt idx="86">
                  <c:v>131112.01569880499</c:v>
                </c:pt>
                <c:pt idx="87">
                  <c:v>37102274.0123007</c:v>
                </c:pt>
                <c:pt idx="88">
                  <c:v>58050384.223773502</c:v>
                </c:pt>
                <c:pt idx="89">
                  <c:v>69474831.510592297</c:v>
                </c:pt>
                <c:pt idx="90">
                  <c:v>93377055.6769474</c:v>
                </c:pt>
                <c:pt idx="91">
                  <c:v>141922389.02449399</c:v>
                </c:pt>
                <c:pt idx="92">
                  <c:v>249987968.33624101</c:v>
                </c:pt>
                <c:pt idx="93">
                  <c:v>310289852.06969303</c:v>
                </c:pt>
                <c:pt idx="94">
                  <c:v>315056936.05318898</c:v>
                </c:pt>
                <c:pt idx="95">
                  <c:v>347225187.73448801</c:v>
                </c:pt>
                <c:pt idx="96">
                  <c:v>364915897.33785897</c:v>
                </c:pt>
                <c:pt idx="97">
                  <c:v>403235305.64946699</c:v>
                </c:pt>
                <c:pt idx="98">
                  <c:v>449984572.179995</c:v>
                </c:pt>
                <c:pt idx="99">
                  <c:v>456290581.22150898</c:v>
                </c:pt>
                <c:pt idx="100">
                  <c:v>684726980.22052002</c:v>
                </c:pt>
                <c:pt idx="101">
                  <c:v>827048956.17019606</c:v>
                </c:pt>
                <c:pt idx="102">
                  <c:v>834495053.79356003</c:v>
                </c:pt>
                <c:pt idx="103">
                  <c:v>867265099.01917899</c:v>
                </c:pt>
                <c:pt idx="104">
                  <c:v>1005747717.15172</c:v>
                </c:pt>
                <c:pt idx="105">
                  <c:v>1055872124.72676</c:v>
                </c:pt>
                <c:pt idx="106">
                  <c:v>1281786449.5042801</c:v>
                </c:pt>
                <c:pt idx="107">
                  <c:v>1741329527.3090799</c:v>
                </c:pt>
                <c:pt idx="108">
                  <c:v>1836564820.1312799</c:v>
                </c:pt>
                <c:pt idx="109">
                  <c:v>2306610823.4415898</c:v>
                </c:pt>
                <c:pt idx="110">
                  <c:v>2634540235.96732</c:v>
                </c:pt>
                <c:pt idx="111">
                  <c:v>18232993416.568298</c:v>
                </c:pt>
                <c:pt idx="112">
                  <c:v>19241851601.763599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B-4497-ABA4-C35761FE4E24}"/>
            </c:ext>
          </c:extLst>
        </c:ser>
        <c:ser>
          <c:idx val="2"/>
          <c:order val="2"/>
          <c:tx>
            <c:v>Future only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'Consumer surplus net of transfr'!$A$12:$A$124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'Consumer surplus net of transfr'!$I$12:$I$124</c:f>
              <c:numCache>
                <c:formatCode>#,##0</c:formatCode>
                <c:ptCount val="113"/>
                <c:pt idx="0">
                  <c:v>-2131901644.6157</c:v>
                </c:pt>
                <c:pt idx="1">
                  <c:v>-1984619030.11655</c:v>
                </c:pt>
                <c:pt idx="2">
                  <c:v>-1618314113.44769</c:v>
                </c:pt>
                <c:pt idx="3">
                  <c:v>-1566148652.28353</c:v>
                </c:pt>
                <c:pt idx="4">
                  <c:v>-1326138801.3912399</c:v>
                </c:pt>
                <c:pt idx="5">
                  <c:v>-1241640550.19909</c:v>
                </c:pt>
                <c:pt idx="6">
                  <c:v>-994657423.06671095</c:v>
                </c:pt>
                <c:pt idx="7">
                  <c:v>-988451472.66042495</c:v>
                </c:pt>
                <c:pt idx="8">
                  <c:v>-912943229.79503</c:v>
                </c:pt>
                <c:pt idx="9">
                  <c:v>-894822009.03250802</c:v>
                </c:pt>
                <c:pt idx="10">
                  <c:v>-890386349.615049</c:v>
                </c:pt>
                <c:pt idx="11">
                  <c:v>-821079173.60050404</c:v>
                </c:pt>
                <c:pt idx="12">
                  <c:v>-719483993.6882</c:v>
                </c:pt>
                <c:pt idx="13">
                  <c:v>-703890947.13301802</c:v>
                </c:pt>
                <c:pt idx="14">
                  <c:v>-630601573.30346799</c:v>
                </c:pt>
                <c:pt idx="15">
                  <c:v>-463445361.58125401</c:v>
                </c:pt>
                <c:pt idx="16">
                  <c:v>-430542411.01889801</c:v>
                </c:pt>
                <c:pt idx="17">
                  <c:v>-384314663.75029898</c:v>
                </c:pt>
                <c:pt idx="18">
                  <c:v>-380404384.49786401</c:v>
                </c:pt>
                <c:pt idx="19">
                  <c:v>-355151275.92041498</c:v>
                </c:pt>
                <c:pt idx="20">
                  <c:v>-322016416.15419197</c:v>
                </c:pt>
                <c:pt idx="21">
                  <c:v>-280301740.75254798</c:v>
                </c:pt>
                <c:pt idx="22">
                  <c:v>-275837473.99405801</c:v>
                </c:pt>
                <c:pt idx="23">
                  <c:v>-261234059.34641701</c:v>
                </c:pt>
                <c:pt idx="24">
                  <c:v>-251104236.40055901</c:v>
                </c:pt>
                <c:pt idx="25">
                  <c:v>-230974189.99518499</c:v>
                </c:pt>
                <c:pt idx="26">
                  <c:v>-199072050.09439901</c:v>
                </c:pt>
                <c:pt idx="27">
                  <c:v>-198797466.79601499</c:v>
                </c:pt>
                <c:pt idx="28">
                  <c:v>-177152310.29998901</c:v>
                </c:pt>
                <c:pt idx="29">
                  <c:v>-110021698.001662</c:v>
                </c:pt>
                <c:pt idx="30">
                  <c:v>-21801920.614790902</c:v>
                </c:pt>
                <c:pt idx="31">
                  <c:v>43683982.584892303</c:v>
                </c:pt>
                <c:pt idx="32">
                  <c:v>126842426.78043</c:v>
                </c:pt>
                <c:pt idx="33">
                  <c:v>151341170.383508</c:v>
                </c:pt>
                <c:pt idx="34">
                  <c:v>181250329.752781</c:v>
                </c:pt>
                <c:pt idx="35">
                  <c:v>210161621.807138</c:v>
                </c:pt>
                <c:pt idx="36">
                  <c:v>278263538.20071799</c:v>
                </c:pt>
                <c:pt idx="37">
                  <c:v>299201325.87651902</c:v>
                </c:pt>
                <c:pt idx="38">
                  <c:v>316539029.736103</c:v>
                </c:pt>
                <c:pt idx="39">
                  <c:v>326274610.54918402</c:v>
                </c:pt>
                <c:pt idx="40">
                  <c:v>361561779.06663197</c:v>
                </c:pt>
                <c:pt idx="41">
                  <c:v>370300400.74342197</c:v>
                </c:pt>
                <c:pt idx="42">
                  <c:v>382112310.73269701</c:v>
                </c:pt>
                <c:pt idx="43">
                  <c:v>387137338.68708003</c:v>
                </c:pt>
                <c:pt idx="44">
                  <c:v>399236268.45736599</c:v>
                </c:pt>
                <c:pt idx="45">
                  <c:v>410082506.20635998</c:v>
                </c:pt>
                <c:pt idx="46">
                  <c:v>430441728.58918297</c:v>
                </c:pt>
                <c:pt idx="47">
                  <c:v>443765118.68023503</c:v>
                </c:pt>
                <c:pt idx="48">
                  <c:v>458079700.827654</c:v>
                </c:pt>
                <c:pt idx="49">
                  <c:v>461163502.21447003</c:v>
                </c:pt>
                <c:pt idx="50">
                  <c:v>497585830.286605</c:v>
                </c:pt>
                <c:pt idx="51" formatCode="General">
                  <c:v>504784978.55526602</c:v>
                </c:pt>
                <c:pt idx="52">
                  <c:v>507919481.43052799</c:v>
                </c:pt>
                <c:pt idx="53">
                  <c:v>511617865.405195</c:v>
                </c:pt>
                <c:pt idx="54">
                  <c:v>521363965.18103802</c:v>
                </c:pt>
                <c:pt idx="55">
                  <c:v>590348376.29623103</c:v>
                </c:pt>
                <c:pt idx="56">
                  <c:v>626183094.67630601</c:v>
                </c:pt>
                <c:pt idx="57">
                  <c:v>651806869.10276604</c:v>
                </c:pt>
                <c:pt idx="58">
                  <c:v>683113962.77941203</c:v>
                </c:pt>
                <c:pt idx="59">
                  <c:v>699091592.13943696</c:v>
                </c:pt>
                <c:pt idx="60">
                  <c:v>746004385.52125096</c:v>
                </c:pt>
                <c:pt idx="61">
                  <c:v>756595738.225335</c:v>
                </c:pt>
                <c:pt idx="62">
                  <c:v>873522171.88557899</c:v>
                </c:pt>
                <c:pt idx="63">
                  <c:v>886616831.86858702</c:v>
                </c:pt>
                <c:pt idx="64">
                  <c:v>906179700.41022897</c:v>
                </c:pt>
                <c:pt idx="65">
                  <c:v>911502632.65961802</c:v>
                </c:pt>
                <c:pt idx="66">
                  <c:v>941079258.00401998</c:v>
                </c:pt>
                <c:pt idx="67">
                  <c:v>984870482.60664904</c:v>
                </c:pt>
                <c:pt idx="68">
                  <c:v>1101117529.08009</c:v>
                </c:pt>
                <c:pt idx="69">
                  <c:v>1173895412.22682</c:v>
                </c:pt>
                <c:pt idx="70">
                  <c:v>1196112683.3682001</c:v>
                </c:pt>
                <c:pt idx="71">
                  <c:v>1260896625.2321301</c:v>
                </c:pt>
                <c:pt idx="72">
                  <c:v>1262675385.85344</c:v>
                </c:pt>
                <c:pt idx="73">
                  <c:v>1336164239.31919</c:v>
                </c:pt>
                <c:pt idx="74">
                  <c:v>1337250470.16838</c:v>
                </c:pt>
                <c:pt idx="75">
                  <c:v>1397361833.1406701</c:v>
                </c:pt>
                <c:pt idx="76">
                  <c:v>1410291683.6254699</c:v>
                </c:pt>
                <c:pt idx="77">
                  <c:v>1411733953.12938</c:v>
                </c:pt>
                <c:pt idx="78">
                  <c:v>1424243502.25353</c:v>
                </c:pt>
                <c:pt idx="79">
                  <c:v>1446834634.0875001</c:v>
                </c:pt>
                <c:pt idx="80">
                  <c:v>1482932161.6168101</c:v>
                </c:pt>
                <c:pt idx="81">
                  <c:v>1484278871.58761</c:v>
                </c:pt>
                <c:pt idx="82">
                  <c:v>1657151468.6584001</c:v>
                </c:pt>
                <c:pt idx="83">
                  <c:v>1703291127.09358</c:v>
                </c:pt>
                <c:pt idx="84">
                  <c:v>1716572554.3944199</c:v>
                </c:pt>
                <c:pt idx="85">
                  <c:v>1786265249.7418301</c:v>
                </c:pt>
                <c:pt idx="86">
                  <c:v>1792781651.11641</c:v>
                </c:pt>
                <c:pt idx="87">
                  <c:v>1807134157.12922</c:v>
                </c:pt>
                <c:pt idx="88">
                  <c:v>1813610641.4223199</c:v>
                </c:pt>
                <c:pt idx="89">
                  <c:v>1859452802.5559399</c:v>
                </c:pt>
                <c:pt idx="90">
                  <c:v>1871088024.3257201</c:v>
                </c:pt>
                <c:pt idx="91">
                  <c:v>1876652752.3182001</c:v>
                </c:pt>
                <c:pt idx="92">
                  <c:v>1926339714.2732201</c:v>
                </c:pt>
                <c:pt idx="93">
                  <c:v>1998579774.1856999</c:v>
                </c:pt>
                <c:pt idx="94">
                  <c:v>2067132606.5154901</c:v>
                </c:pt>
                <c:pt idx="95">
                  <c:v>2076526219.6150601</c:v>
                </c:pt>
                <c:pt idx="96">
                  <c:v>2179127366.4144201</c:v>
                </c:pt>
                <c:pt idx="97">
                  <c:v>2183541437.95226</c:v>
                </c:pt>
                <c:pt idx="98">
                  <c:v>2359859298.1037798</c:v>
                </c:pt>
                <c:pt idx="99">
                  <c:v>2366043582.9637599</c:v>
                </c:pt>
                <c:pt idx="100">
                  <c:v>2443123579.0507898</c:v>
                </c:pt>
                <c:pt idx="101">
                  <c:v>2676397539.4197602</c:v>
                </c:pt>
                <c:pt idx="102">
                  <c:v>3035559408.3485398</c:v>
                </c:pt>
                <c:pt idx="103">
                  <c:v>3091612275.9276099</c:v>
                </c:pt>
                <c:pt idx="104">
                  <c:v>3387435149.9847999</c:v>
                </c:pt>
                <c:pt idx="105">
                  <c:v>3468211224.4764299</c:v>
                </c:pt>
                <c:pt idx="106">
                  <c:v>3489482540.1673298</c:v>
                </c:pt>
                <c:pt idx="107">
                  <c:v>3658082692.2480602</c:v>
                </c:pt>
                <c:pt idx="108">
                  <c:v>3975092007.9134102</c:v>
                </c:pt>
                <c:pt idx="109">
                  <c:v>4212895614.54567</c:v>
                </c:pt>
                <c:pt idx="110">
                  <c:v>4526814159.7271795</c:v>
                </c:pt>
                <c:pt idx="111">
                  <c:v>4646228716.8688402</c:v>
                </c:pt>
                <c:pt idx="112">
                  <c:v>4801758334.6202002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3B-4497-ABA4-C35761FE4E24}"/>
            </c:ext>
          </c:extLst>
        </c:ser>
        <c:ser>
          <c:idx val="3"/>
          <c:order val="3"/>
          <c:tx>
            <c:strRef>
              <c:f>'Consumer surplus net of transfr'!$K$9</c:f>
              <c:strCache>
                <c:ptCount val="1"/>
                <c:pt idx="0">
                  <c:v>HVDC only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'Consumer surplus net of transfr'!$A$12:$A$124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'Consumer surplus net of transfr'!$L$12:$L$124</c:f>
              <c:numCache>
                <c:formatCode>#,##0</c:formatCode>
                <c:ptCount val="113"/>
                <c:pt idx="0">
                  <c:v>-4221142281.72124</c:v>
                </c:pt>
                <c:pt idx="1">
                  <c:v>-3206821003.6264901</c:v>
                </c:pt>
                <c:pt idx="2">
                  <c:v>-2475973834.1325798</c:v>
                </c:pt>
                <c:pt idx="3">
                  <c:v>-2123400179.1619699</c:v>
                </c:pt>
                <c:pt idx="4">
                  <c:v>-1996690384.8603799</c:v>
                </c:pt>
                <c:pt idx="5">
                  <c:v>-1429103498.61903</c:v>
                </c:pt>
                <c:pt idx="6">
                  <c:v>-1316977914.78</c:v>
                </c:pt>
                <c:pt idx="7">
                  <c:v>-1119260272.63097</c:v>
                </c:pt>
                <c:pt idx="8">
                  <c:v>-1042875730.71392</c:v>
                </c:pt>
                <c:pt idx="9">
                  <c:v>-1023392103.89498</c:v>
                </c:pt>
                <c:pt idx="10">
                  <c:v>-1017644067.57978</c:v>
                </c:pt>
                <c:pt idx="11">
                  <c:v>-1003882801.0113</c:v>
                </c:pt>
                <c:pt idx="12">
                  <c:v>-901074044.76108205</c:v>
                </c:pt>
                <c:pt idx="13">
                  <c:v>-863363773.12835896</c:v>
                </c:pt>
                <c:pt idx="14">
                  <c:v>-819127641.22777903</c:v>
                </c:pt>
                <c:pt idx="15">
                  <c:v>-785778007.97826898</c:v>
                </c:pt>
                <c:pt idx="16">
                  <c:v>-712129453.11004496</c:v>
                </c:pt>
                <c:pt idx="17">
                  <c:v>-696353401.16781604</c:v>
                </c:pt>
                <c:pt idx="18">
                  <c:v>-667087064.42370296</c:v>
                </c:pt>
                <c:pt idx="19" formatCode="General">
                  <c:v>-665351961.00042498</c:v>
                </c:pt>
                <c:pt idx="20">
                  <c:v>-649376529.38476598</c:v>
                </c:pt>
                <c:pt idx="21">
                  <c:v>-646203988.46317196</c:v>
                </c:pt>
                <c:pt idx="22">
                  <c:v>-557268848.81859696</c:v>
                </c:pt>
                <c:pt idx="23">
                  <c:v>-497859376.803128</c:v>
                </c:pt>
                <c:pt idx="24">
                  <c:v>-422759492.98306602</c:v>
                </c:pt>
                <c:pt idx="25">
                  <c:v>-334510845.43742299</c:v>
                </c:pt>
                <c:pt idx="26">
                  <c:v>-316062954.36722201</c:v>
                </c:pt>
                <c:pt idx="27">
                  <c:v>-275478354.11877</c:v>
                </c:pt>
                <c:pt idx="28">
                  <c:v>-264947348.92160499</c:v>
                </c:pt>
                <c:pt idx="29">
                  <c:v>-222834857.132662</c:v>
                </c:pt>
                <c:pt idx="30">
                  <c:v>-90670653.977342293</c:v>
                </c:pt>
                <c:pt idx="31">
                  <c:v>-7007173.4039192796</c:v>
                </c:pt>
                <c:pt idx="32">
                  <c:v>143690416.99218899</c:v>
                </c:pt>
                <c:pt idx="33">
                  <c:v>162127269.394784</c:v>
                </c:pt>
                <c:pt idx="34">
                  <c:v>228639403.94883099</c:v>
                </c:pt>
                <c:pt idx="35">
                  <c:v>232280044.51836801</c:v>
                </c:pt>
                <c:pt idx="36">
                  <c:v>232837052.95859301</c:v>
                </c:pt>
                <c:pt idx="37">
                  <c:v>233214379.93348601</c:v>
                </c:pt>
                <c:pt idx="38">
                  <c:v>236473480.227292</c:v>
                </c:pt>
                <c:pt idx="39">
                  <c:v>300672008.62974799</c:v>
                </c:pt>
                <c:pt idx="40">
                  <c:v>344851582.95859402</c:v>
                </c:pt>
                <c:pt idx="41">
                  <c:v>371181046.137016</c:v>
                </c:pt>
                <c:pt idx="42">
                  <c:v>377296451.24674302</c:v>
                </c:pt>
                <c:pt idx="43">
                  <c:v>473083329.56898499</c:v>
                </c:pt>
                <c:pt idx="44">
                  <c:v>491518525.35620499</c:v>
                </c:pt>
                <c:pt idx="45">
                  <c:v>530706343.18955201</c:v>
                </c:pt>
                <c:pt idx="46">
                  <c:v>540451731.047207</c:v>
                </c:pt>
                <c:pt idx="47">
                  <c:v>548561250.67582905</c:v>
                </c:pt>
                <c:pt idx="48">
                  <c:v>554639133.11305106</c:v>
                </c:pt>
                <c:pt idx="49">
                  <c:v>582943604.69503295</c:v>
                </c:pt>
                <c:pt idx="50">
                  <c:v>589691877.13552105</c:v>
                </c:pt>
                <c:pt idx="51">
                  <c:v>595347174.60047603</c:v>
                </c:pt>
                <c:pt idx="52">
                  <c:v>631652965.89693999</c:v>
                </c:pt>
                <c:pt idx="53">
                  <c:v>643338257.53353</c:v>
                </c:pt>
                <c:pt idx="54">
                  <c:v>677474038.63959205</c:v>
                </c:pt>
                <c:pt idx="55">
                  <c:v>840658755.86865604</c:v>
                </c:pt>
                <c:pt idx="56">
                  <c:v>899847504.47842801</c:v>
                </c:pt>
                <c:pt idx="57">
                  <c:v>918571979.84337997</c:v>
                </c:pt>
                <c:pt idx="58">
                  <c:v>1013506987.6957</c:v>
                </c:pt>
                <c:pt idx="59">
                  <c:v>1027605352.13457</c:v>
                </c:pt>
                <c:pt idx="60">
                  <c:v>1111760465.88959</c:v>
                </c:pt>
                <c:pt idx="61">
                  <c:v>1148793019.7146399</c:v>
                </c:pt>
                <c:pt idx="62">
                  <c:v>1180160363.1059899</c:v>
                </c:pt>
                <c:pt idx="63">
                  <c:v>1275699457.3425901</c:v>
                </c:pt>
                <c:pt idx="64">
                  <c:v>1295662626.38273</c:v>
                </c:pt>
                <c:pt idx="65">
                  <c:v>1327962763.3411901</c:v>
                </c:pt>
                <c:pt idx="66">
                  <c:v>1342835189.4709101</c:v>
                </c:pt>
                <c:pt idx="67">
                  <c:v>1362346400.9620199</c:v>
                </c:pt>
                <c:pt idx="68">
                  <c:v>1382396943.82511</c:v>
                </c:pt>
                <c:pt idx="69">
                  <c:v>1385926818.8189499</c:v>
                </c:pt>
                <c:pt idx="70">
                  <c:v>1390394328.8642099</c:v>
                </c:pt>
                <c:pt idx="71">
                  <c:v>1433500761.4732499</c:v>
                </c:pt>
                <c:pt idx="72">
                  <c:v>1440797626.89639</c:v>
                </c:pt>
                <c:pt idx="73">
                  <c:v>1479440467.5065701</c:v>
                </c:pt>
                <c:pt idx="74">
                  <c:v>1494795029.75108</c:v>
                </c:pt>
                <c:pt idx="75">
                  <c:v>1501816255.6358199</c:v>
                </c:pt>
                <c:pt idx="76">
                  <c:v>1541353517.89217</c:v>
                </c:pt>
                <c:pt idx="77">
                  <c:v>1548018469.9082699</c:v>
                </c:pt>
                <c:pt idx="78">
                  <c:v>1559100532.4141099</c:v>
                </c:pt>
                <c:pt idx="79">
                  <c:v>1589865588.19839</c:v>
                </c:pt>
                <c:pt idx="80">
                  <c:v>1596605431.4562299</c:v>
                </c:pt>
                <c:pt idx="81">
                  <c:v>1605373264.846</c:v>
                </c:pt>
                <c:pt idx="82">
                  <c:v>1607147458.0599</c:v>
                </c:pt>
                <c:pt idx="83">
                  <c:v>1609568401.05832</c:v>
                </c:pt>
                <c:pt idx="84">
                  <c:v>1745658082.16482</c:v>
                </c:pt>
                <c:pt idx="85">
                  <c:v>1813752291.9442401</c:v>
                </c:pt>
                <c:pt idx="86">
                  <c:v>1833802083.1196101</c:v>
                </c:pt>
                <c:pt idx="87">
                  <c:v>1866357337.6612101</c:v>
                </c:pt>
                <c:pt idx="88">
                  <c:v>1879280997.7265899</c:v>
                </c:pt>
                <c:pt idx="89">
                  <c:v>1937430038.0399599</c:v>
                </c:pt>
                <c:pt idx="90">
                  <c:v>1985744908.1558001</c:v>
                </c:pt>
                <c:pt idx="91">
                  <c:v>2046688373.5893099</c:v>
                </c:pt>
                <c:pt idx="92">
                  <c:v>2059857207.01106</c:v>
                </c:pt>
                <c:pt idx="93">
                  <c:v>2082137907.02547</c:v>
                </c:pt>
                <c:pt idx="94">
                  <c:v>2117824084.67696</c:v>
                </c:pt>
                <c:pt idx="95">
                  <c:v>2165153862.1482501</c:v>
                </c:pt>
                <c:pt idx="96">
                  <c:v>2261710035.8366699</c:v>
                </c:pt>
                <c:pt idx="97">
                  <c:v>2290174370.57792</c:v>
                </c:pt>
                <c:pt idx="98">
                  <c:v>2311715427.75633</c:v>
                </c:pt>
                <c:pt idx="99">
                  <c:v>2320815917.19028</c:v>
                </c:pt>
                <c:pt idx="100">
                  <c:v>2341584833.1462002</c:v>
                </c:pt>
                <c:pt idx="101">
                  <c:v>2380937805.4042201</c:v>
                </c:pt>
                <c:pt idx="102">
                  <c:v>2708881538.38375</c:v>
                </c:pt>
                <c:pt idx="103">
                  <c:v>2795087197.3352599</c:v>
                </c:pt>
                <c:pt idx="104">
                  <c:v>2848462063.5829802</c:v>
                </c:pt>
                <c:pt idx="105">
                  <c:v>3088893128.9182</c:v>
                </c:pt>
                <c:pt idx="106">
                  <c:v>3102045190.42975</c:v>
                </c:pt>
                <c:pt idx="107">
                  <c:v>3411365456.5402298</c:v>
                </c:pt>
                <c:pt idx="108">
                  <c:v>3662716956.7031102</c:v>
                </c:pt>
                <c:pt idx="109">
                  <c:v>3909060073.2146602</c:v>
                </c:pt>
                <c:pt idx="110">
                  <c:v>4335309201.2493496</c:v>
                </c:pt>
                <c:pt idx="111">
                  <c:v>4608548369.39538</c:v>
                </c:pt>
                <c:pt idx="112">
                  <c:v>4792317287.2595501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4-49CB-B987-7BD23D85B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031007"/>
        <c:axId val="26076847"/>
      </c:lineChart>
      <c:catAx>
        <c:axId val="304031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scenarios ranked from lowest</a:t>
                </a:r>
                <a:r>
                  <a:rPr lang="en-US" baseline="0"/>
                  <a:t> to highest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6847"/>
        <c:crosses val="autoZero"/>
        <c:auto val="1"/>
        <c:lblAlgn val="ctr"/>
        <c:lblOffset val="100"/>
        <c:tickLblSkip val="12"/>
        <c:noMultiLvlLbl val="0"/>
      </c:catAx>
      <c:valAx>
        <c:axId val="26076847"/>
        <c:scaling>
          <c:orientation val="minMax"/>
          <c:max val="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Present valued change in consumer surpus net of increased interconnection charges</a:t>
                </a:r>
              </a:p>
            </c:rich>
          </c:tx>
          <c:layout>
            <c:manualLayout>
              <c:xMode val="edge"/>
              <c:yMode val="edge"/>
              <c:x val="2.5718909999338794E-2"/>
              <c:y val="9.253398341388556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3100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26572408375957"/>
          <c:y val="3.8596491228070177E-2"/>
          <c:w val="0.77466061267888964"/>
          <c:h val="0.71202320762536264"/>
        </c:manualLayout>
      </c:layout>
      <c:lineChart>
        <c:grouping val="standard"/>
        <c:varyColors val="0"/>
        <c:ser>
          <c:idx val="0"/>
          <c:order val="0"/>
          <c:tx>
            <c:v>Central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'Consumer surplus'!$A$12:$A$124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'Consumer surplus'!$C$12:$C$124</c:f>
              <c:numCache>
                <c:formatCode>#,##0</c:formatCode>
                <c:ptCount val="113"/>
                <c:pt idx="0">
                  <c:v>-5012968114.2893295</c:v>
                </c:pt>
                <c:pt idx="1">
                  <c:v>-3400562003.4593902</c:v>
                </c:pt>
                <c:pt idx="2">
                  <c:v>-2906261084.8583398</c:v>
                </c:pt>
                <c:pt idx="3">
                  <c:v>-2634133250.31463</c:v>
                </c:pt>
                <c:pt idx="4">
                  <c:v>-2506207416.5102201</c:v>
                </c:pt>
                <c:pt idx="5">
                  <c:v>-2063864171.47088</c:v>
                </c:pt>
                <c:pt idx="6">
                  <c:v>-1985853327.6826</c:v>
                </c:pt>
                <c:pt idx="7">
                  <c:v>-1916810507.34495</c:v>
                </c:pt>
                <c:pt idx="8">
                  <c:v>-1843838878.50107</c:v>
                </c:pt>
                <c:pt idx="9">
                  <c:v>-1828547359.7206399</c:v>
                </c:pt>
                <c:pt idx="10">
                  <c:v>-1821395809.8313999</c:v>
                </c:pt>
                <c:pt idx="11">
                  <c:v>-1807621685.3891699</c:v>
                </c:pt>
                <c:pt idx="12">
                  <c:v>-1760896847.9443099</c:v>
                </c:pt>
                <c:pt idx="13">
                  <c:v>-1566147435.4992099</c:v>
                </c:pt>
                <c:pt idx="14">
                  <c:v>-1408410972.84356</c:v>
                </c:pt>
                <c:pt idx="15">
                  <c:v>-1132528294.9488299</c:v>
                </c:pt>
                <c:pt idx="16">
                  <c:v>-967273648.519508</c:v>
                </c:pt>
                <c:pt idx="17">
                  <c:v>-938438799.33633196</c:v>
                </c:pt>
                <c:pt idx="18">
                  <c:v>-857080511.00926399</c:v>
                </c:pt>
                <c:pt idx="19">
                  <c:v>-844458710.76175904</c:v>
                </c:pt>
                <c:pt idx="20">
                  <c:v>-751101578.97966397</c:v>
                </c:pt>
                <c:pt idx="21">
                  <c:v>-654300137.57078302</c:v>
                </c:pt>
                <c:pt idx="22">
                  <c:v>-512840086.45552701</c:v>
                </c:pt>
                <c:pt idx="23">
                  <c:v>-343666816.51107103</c:v>
                </c:pt>
                <c:pt idx="24">
                  <c:v>-284245300.08278102</c:v>
                </c:pt>
                <c:pt idx="25" formatCode="General">
                  <c:v>-209381010.40053701</c:v>
                </c:pt>
                <c:pt idx="26">
                  <c:v>-198477524.639671</c:v>
                </c:pt>
                <c:pt idx="27">
                  <c:v>-188802552.58364999</c:v>
                </c:pt>
                <c:pt idx="28">
                  <c:v>-132921183.60018601</c:v>
                </c:pt>
                <c:pt idx="29">
                  <c:v>-121117967.930507</c:v>
                </c:pt>
                <c:pt idx="30">
                  <c:v>-96911972.236520797</c:v>
                </c:pt>
                <c:pt idx="31">
                  <c:v>-52039257.508907199</c:v>
                </c:pt>
                <c:pt idx="32">
                  <c:v>-23570222.722308598</c:v>
                </c:pt>
                <c:pt idx="33">
                  <c:v>-21508558.002320599</c:v>
                </c:pt>
                <c:pt idx="34">
                  <c:v>62735248.987925701</c:v>
                </c:pt>
                <c:pt idx="35">
                  <c:v>98195037.130877703</c:v>
                </c:pt>
                <c:pt idx="36">
                  <c:v>99364389.880026996</c:v>
                </c:pt>
                <c:pt idx="37">
                  <c:v>133938287.043681</c:v>
                </c:pt>
                <c:pt idx="38">
                  <c:v>161031530.09752899</c:v>
                </c:pt>
                <c:pt idx="39">
                  <c:v>178048477.06077999</c:v>
                </c:pt>
                <c:pt idx="40">
                  <c:v>191064503.183231</c:v>
                </c:pt>
                <c:pt idx="41">
                  <c:v>240252447.98897299</c:v>
                </c:pt>
                <c:pt idx="42">
                  <c:v>299701476.41781598</c:v>
                </c:pt>
                <c:pt idx="43">
                  <c:v>321472678.07355303</c:v>
                </c:pt>
                <c:pt idx="44">
                  <c:v>337626743.44196498</c:v>
                </c:pt>
                <c:pt idx="45">
                  <c:v>367802848.818012</c:v>
                </c:pt>
                <c:pt idx="46">
                  <c:v>383145399.94677103</c:v>
                </c:pt>
                <c:pt idx="47">
                  <c:v>434046690.84955198</c:v>
                </c:pt>
                <c:pt idx="48">
                  <c:v>476127958.165497</c:v>
                </c:pt>
                <c:pt idx="49">
                  <c:v>541634873.25389898</c:v>
                </c:pt>
                <c:pt idx="50">
                  <c:v>554533903.27745795</c:v>
                </c:pt>
                <c:pt idx="51">
                  <c:v>565431075.52376699</c:v>
                </c:pt>
                <c:pt idx="52">
                  <c:v>665453532.01770103</c:v>
                </c:pt>
                <c:pt idx="53">
                  <c:v>671278989.90609205</c:v>
                </c:pt>
                <c:pt idx="54">
                  <c:v>684539256.71322799</c:v>
                </c:pt>
                <c:pt idx="55">
                  <c:v>699380418.13817799</c:v>
                </c:pt>
                <c:pt idx="56">
                  <c:v>714609647.58780396</c:v>
                </c:pt>
                <c:pt idx="57">
                  <c:v>771824404.94771397</c:v>
                </c:pt>
                <c:pt idx="58">
                  <c:v>776927126.58925903</c:v>
                </c:pt>
                <c:pt idx="59">
                  <c:v>805680908.81890595</c:v>
                </c:pt>
                <c:pt idx="60">
                  <c:v>814386213.69559801</c:v>
                </c:pt>
                <c:pt idx="61">
                  <c:v>822162761.36170006</c:v>
                </c:pt>
                <c:pt idx="62">
                  <c:v>832784209.50392902</c:v>
                </c:pt>
                <c:pt idx="63">
                  <c:v>862189061.84038997</c:v>
                </c:pt>
                <c:pt idx="64">
                  <c:v>886062161.85338795</c:v>
                </c:pt>
                <c:pt idx="65">
                  <c:v>888762786.80738401</c:v>
                </c:pt>
                <c:pt idx="66">
                  <c:v>891196114.13237202</c:v>
                </c:pt>
                <c:pt idx="67">
                  <c:v>892238460.30436599</c:v>
                </c:pt>
                <c:pt idx="68">
                  <c:v>912346765.90988195</c:v>
                </c:pt>
                <c:pt idx="69">
                  <c:v>915456317.21426499</c:v>
                </c:pt>
                <c:pt idx="70">
                  <c:v>982462321.26610303</c:v>
                </c:pt>
                <c:pt idx="71">
                  <c:v>1065892271.05366</c:v>
                </c:pt>
                <c:pt idx="72">
                  <c:v>1143874147.9533401</c:v>
                </c:pt>
                <c:pt idx="73">
                  <c:v>1195885281.0053799</c:v>
                </c:pt>
                <c:pt idx="74">
                  <c:v>1238548643.1095901</c:v>
                </c:pt>
                <c:pt idx="75">
                  <c:v>1243700304.0197301</c:v>
                </c:pt>
                <c:pt idx="76">
                  <c:v>1266788062.7518499</c:v>
                </c:pt>
                <c:pt idx="77">
                  <c:v>1267132107.427</c:v>
                </c:pt>
                <c:pt idx="78">
                  <c:v>1277758956.2009101</c:v>
                </c:pt>
                <c:pt idx="79">
                  <c:v>1289798355.88133</c:v>
                </c:pt>
                <c:pt idx="80">
                  <c:v>1326326423.50091</c:v>
                </c:pt>
                <c:pt idx="81">
                  <c:v>1336168711.9742899</c:v>
                </c:pt>
                <c:pt idx="82">
                  <c:v>1341012121.5787599</c:v>
                </c:pt>
                <c:pt idx="83">
                  <c:v>1441584368.6273999</c:v>
                </c:pt>
                <c:pt idx="84">
                  <c:v>1458926668.1014299</c:v>
                </c:pt>
                <c:pt idx="85">
                  <c:v>1491042842.7140901</c:v>
                </c:pt>
                <c:pt idx="86">
                  <c:v>1614747550.2846701</c:v>
                </c:pt>
                <c:pt idx="87">
                  <c:v>1615373795.7476001</c:v>
                </c:pt>
                <c:pt idx="88">
                  <c:v>1643887862.1457801</c:v>
                </c:pt>
                <c:pt idx="89">
                  <c:v>1666013621.1347799</c:v>
                </c:pt>
                <c:pt idx="90">
                  <c:v>1711086675.1412799</c:v>
                </c:pt>
                <c:pt idx="91">
                  <c:v>1730494871.5236299</c:v>
                </c:pt>
                <c:pt idx="92">
                  <c:v>1779633822.1355901</c:v>
                </c:pt>
                <c:pt idx="93">
                  <c:v>1836746904.29335</c:v>
                </c:pt>
                <c:pt idx="94">
                  <c:v>1903633102.9659901</c:v>
                </c:pt>
                <c:pt idx="95">
                  <c:v>1948004122.1663699</c:v>
                </c:pt>
                <c:pt idx="96">
                  <c:v>2053790695.7519</c:v>
                </c:pt>
                <c:pt idx="97">
                  <c:v>2131059970.2774501</c:v>
                </c:pt>
                <c:pt idx="98">
                  <c:v>2158160172.4400401</c:v>
                </c:pt>
                <c:pt idx="99">
                  <c:v>2175323621.26473</c:v>
                </c:pt>
                <c:pt idx="100">
                  <c:v>2204259633.4580598</c:v>
                </c:pt>
                <c:pt idx="101">
                  <c:v>2276692944.7240801</c:v>
                </c:pt>
                <c:pt idx="102">
                  <c:v>2488641637.6882901</c:v>
                </c:pt>
                <c:pt idx="103">
                  <c:v>2523297744.4684701</c:v>
                </c:pt>
                <c:pt idx="104">
                  <c:v>2565425248.3821602</c:v>
                </c:pt>
                <c:pt idx="105">
                  <c:v>2784207965.7673101</c:v>
                </c:pt>
                <c:pt idx="106">
                  <c:v>2819539878.5823898</c:v>
                </c:pt>
                <c:pt idx="107">
                  <c:v>2982105566.6395102</c:v>
                </c:pt>
                <c:pt idx="108">
                  <c:v>3201616268.92065</c:v>
                </c:pt>
                <c:pt idx="109">
                  <c:v>3286229420.5571098</c:v>
                </c:pt>
                <c:pt idx="110">
                  <c:v>3521924548.8373098</c:v>
                </c:pt>
                <c:pt idx="111">
                  <c:v>4170347507.4175701</c:v>
                </c:pt>
                <c:pt idx="112">
                  <c:v>4621382417.88484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1-44A3-AEE1-A59441CC997F}"/>
            </c:ext>
          </c:extLst>
        </c:ser>
        <c:ser>
          <c:idx val="1"/>
          <c:order val="1"/>
          <c:tx>
            <c:v>Alternative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'Consumer surplus'!$A$12:$A$124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'Consumer surplus'!$F$12:$F$124</c:f>
              <c:numCache>
                <c:formatCode>#,##0</c:formatCode>
                <c:ptCount val="113"/>
                <c:pt idx="0">
                  <c:v>-4557205176.1268902</c:v>
                </c:pt>
                <c:pt idx="1">
                  <c:v>-3919164628.87043</c:v>
                </c:pt>
                <c:pt idx="2">
                  <c:v>-3862491921.3436599</c:v>
                </c:pt>
                <c:pt idx="3">
                  <c:v>-3729966900.0686998</c:v>
                </c:pt>
                <c:pt idx="4">
                  <c:v>-3601850011.5495901</c:v>
                </c:pt>
                <c:pt idx="5">
                  <c:v>-3547287082.2341499</c:v>
                </c:pt>
                <c:pt idx="6">
                  <c:v>-3519075487.70788</c:v>
                </c:pt>
                <c:pt idx="7">
                  <c:v>-3501751561.10673</c:v>
                </c:pt>
                <c:pt idx="8">
                  <c:v>-3429493584.95295</c:v>
                </c:pt>
                <c:pt idx="9">
                  <c:v>-3385730259.3476801</c:v>
                </c:pt>
                <c:pt idx="10">
                  <c:v>-3238805684.9124498</c:v>
                </c:pt>
                <c:pt idx="11">
                  <c:v>-3098104024.5387301</c:v>
                </c:pt>
                <c:pt idx="12">
                  <c:v>-3043007115.14325</c:v>
                </c:pt>
                <c:pt idx="13">
                  <c:v>-2814845349.9727702</c:v>
                </c:pt>
                <c:pt idx="14">
                  <c:v>-2788461039.5886698</c:v>
                </c:pt>
                <c:pt idx="15">
                  <c:v>-2774766203.4579401</c:v>
                </c:pt>
                <c:pt idx="16">
                  <c:v>-2726006711.15908</c:v>
                </c:pt>
                <c:pt idx="17">
                  <c:v>-2613452330.4707899</c:v>
                </c:pt>
                <c:pt idx="18">
                  <c:v>-2550795145.2291999</c:v>
                </c:pt>
                <c:pt idx="19">
                  <c:v>-2506876800.1606302</c:v>
                </c:pt>
                <c:pt idx="20">
                  <c:v>-2493335432.7556801</c:v>
                </c:pt>
                <c:pt idx="21">
                  <c:v>-2486856655.16675</c:v>
                </c:pt>
                <c:pt idx="22">
                  <c:v>-2415801926.6205902</c:v>
                </c:pt>
                <c:pt idx="23">
                  <c:v>-2392997362.63416</c:v>
                </c:pt>
                <c:pt idx="24">
                  <c:v>-2299209605.45577</c:v>
                </c:pt>
                <c:pt idx="25">
                  <c:v>-2207355344.7084999</c:v>
                </c:pt>
                <c:pt idx="26">
                  <c:v>-2199961382.7571902</c:v>
                </c:pt>
                <c:pt idx="27">
                  <c:v>-2148792483.2061601</c:v>
                </c:pt>
                <c:pt idx="28">
                  <c:v>-2132486854.5366199</c:v>
                </c:pt>
                <c:pt idx="29">
                  <c:v>-2121003468.82038</c:v>
                </c:pt>
                <c:pt idx="30">
                  <c:v>-2115033210.23823</c:v>
                </c:pt>
                <c:pt idx="31">
                  <c:v>-2094639769.6298001</c:v>
                </c:pt>
                <c:pt idx="32">
                  <c:v>-1971933670.60339</c:v>
                </c:pt>
                <c:pt idx="33">
                  <c:v>-1928320152.50828</c:v>
                </c:pt>
                <c:pt idx="34">
                  <c:v>-1902178435.1991999</c:v>
                </c:pt>
                <c:pt idx="35">
                  <c:v>-1855344510.57708</c:v>
                </c:pt>
                <c:pt idx="36">
                  <c:v>-1799372590.96404</c:v>
                </c:pt>
                <c:pt idx="37">
                  <c:v>-1774937722.1695099</c:v>
                </c:pt>
                <c:pt idx="38">
                  <c:v>-1773791092.4434199</c:v>
                </c:pt>
                <c:pt idx="39">
                  <c:v>-1728110435.7016499</c:v>
                </c:pt>
                <c:pt idx="40">
                  <c:v>-1675629547.8910699</c:v>
                </c:pt>
                <c:pt idx="41">
                  <c:v>-1674146854.6434901</c:v>
                </c:pt>
                <c:pt idx="42">
                  <c:v>-1647021492.21334</c:v>
                </c:pt>
                <c:pt idx="43">
                  <c:v>-1627815206.04317</c:v>
                </c:pt>
                <c:pt idx="44">
                  <c:v>-1619564098.5243199</c:v>
                </c:pt>
                <c:pt idx="45">
                  <c:v>-1580652216.70435</c:v>
                </c:pt>
                <c:pt idx="46">
                  <c:v>-1439347092.4595799</c:v>
                </c:pt>
                <c:pt idx="47">
                  <c:v>-1437406090.9985399</c:v>
                </c:pt>
                <c:pt idx="48">
                  <c:v>-1434032613.40764</c:v>
                </c:pt>
                <c:pt idx="49">
                  <c:v>-1307254444.67522</c:v>
                </c:pt>
                <c:pt idx="50">
                  <c:v>-1265275244.2881801</c:v>
                </c:pt>
                <c:pt idx="51">
                  <c:v>-1264785419.8583</c:v>
                </c:pt>
                <c:pt idx="52">
                  <c:v>-1180882442.7543399</c:v>
                </c:pt>
                <c:pt idx="53">
                  <c:v>-1162401852.29263</c:v>
                </c:pt>
                <c:pt idx="54">
                  <c:v>-1131707170.54795</c:v>
                </c:pt>
                <c:pt idx="55">
                  <c:v>-1119063518.2055399</c:v>
                </c:pt>
                <c:pt idx="56">
                  <c:v>-1057249040.0000499</c:v>
                </c:pt>
                <c:pt idx="57">
                  <c:v>-1051740743.60826</c:v>
                </c:pt>
                <c:pt idx="58">
                  <c:v>-1048993974.5803</c:v>
                </c:pt>
                <c:pt idx="59">
                  <c:v>-1021512615.8827</c:v>
                </c:pt>
                <c:pt idx="60">
                  <c:v>-978115969.28471196</c:v>
                </c:pt>
                <c:pt idx="61">
                  <c:v>-898095638.78767502</c:v>
                </c:pt>
                <c:pt idx="62">
                  <c:v>-878007860.35813904</c:v>
                </c:pt>
                <c:pt idx="63">
                  <c:v>-857672962.32702899</c:v>
                </c:pt>
                <c:pt idx="64">
                  <c:v>-819475610.75437105</c:v>
                </c:pt>
                <c:pt idx="65">
                  <c:v>-763816923.54485095</c:v>
                </c:pt>
                <c:pt idx="66">
                  <c:v>-721837884.93894303</c:v>
                </c:pt>
                <c:pt idx="67">
                  <c:v>-661234319.45431101</c:v>
                </c:pt>
                <c:pt idx="68">
                  <c:v>-612287518.10009897</c:v>
                </c:pt>
                <c:pt idx="69">
                  <c:v>-529371448.60480601</c:v>
                </c:pt>
                <c:pt idx="70">
                  <c:v>-511224489.10398197</c:v>
                </c:pt>
                <c:pt idx="71">
                  <c:v>-505900862.53616899</c:v>
                </c:pt>
                <c:pt idx="72">
                  <c:v>-498171863.00539601</c:v>
                </c:pt>
                <c:pt idx="73">
                  <c:v>-491671366.61414897</c:v>
                </c:pt>
                <c:pt idx="74">
                  <c:v>-491423587.00188202</c:v>
                </c:pt>
                <c:pt idx="75">
                  <c:v>-441370395.37914997</c:v>
                </c:pt>
                <c:pt idx="76">
                  <c:v>-435785319.42948502</c:v>
                </c:pt>
                <c:pt idx="77">
                  <c:v>-406360721.85389298</c:v>
                </c:pt>
                <c:pt idx="78">
                  <c:v>-338328132.89226002</c:v>
                </c:pt>
                <c:pt idx="79">
                  <c:v>-332135620.036336</c:v>
                </c:pt>
                <c:pt idx="80">
                  <c:v>-324331904.49096298</c:v>
                </c:pt>
                <c:pt idx="81">
                  <c:v>-219486036.317577</c:v>
                </c:pt>
                <c:pt idx="82">
                  <c:v>-205108483.53565699</c:v>
                </c:pt>
                <c:pt idx="83">
                  <c:v>-197550938.376688</c:v>
                </c:pt>
                <c:pt idx="84">
                  <c:v>-139439181.24104801</c:v>
                </c:pt>
                <c:pt idx="85">
                  <c:v>-90440337.388092697</c:v>
                </c:pt>
                <c:pt idx="86">
                  <c:v>131112.015699237</c:v>
                </c:pt>
                <c:pt idx="87">
                  <c:v>37102274.012300797</c:v>
                </c:pt>
                <c:pt idx="88">
                  <c:v>58050384.223774403</c:v>
                </c:pt>
                <c:pt idx="89">
                  <c:v>69474831.510592505</c:v>
                </c:pt>
                <c:pt idx="90">
                  <c:v>93377055.676947102</c:v>
                </c:pt>
                <c:pt idx="91">
                  <c:v>141922389.02449301</c:v>
                </c:pt>
                <c:pt idx="92">
                  <c:v>249987968.33623999</c:v>
                </c:pt>
                <c:pt idx="93">
                  <c:v>310289852.06969202</c:v>
                </c:pt>
                <c:pt idx="94">
                  <c:v>315056936.05318999</c:v>
                </c:pt>
                <c:pt idx="95">
                  <c:v>347225187.73448902</c:v>
                </c:pt>
                <c:pt idx="96">
                  <c:v>364915897.33785999</c:v>
                </c:pt>
                <c:pt idx="97">
                  <c:v>403235305.64946699</c:v>
                </c:pt>
                <c:pt idx="98">
                  <c:v>449984572.179995</c:v>
                </c:pt>
                <c:pt idx="99">
                  <c:v>456290581.22150999</c:v>
                </c:pt>
                <c:pt idx="100">
                  <c:v>684726980.22051895</c:v>
                </c:pt>
                <c:pt idx="101">
                  <c:v>827048956.17019606</c:v>
                </c:pt>
                <c:pt idx="102">
                  <c:v>834495053.79355896</c:v>
                </c:pt>
                <c:pt idx="103">
                  <c:v>867265099.01917899</c:v>
                </c:pt>
                <c:pt idx="104">
                  <c:v>1005747717.15172</c:v>
                </c:pt>
                <c:pt idx="105">
                  <c:v>1055872124.72676</c:v>
                </c:pt>
                <c:pt idx="106">
                  <c:v>1281786449.5042801</c:v>
                </c:pt>
                <c:pt idx="107">
                  <c:v>1741329527.3090799</c:v>
                </c:pt>
                <c:pt idx="108">
                  <c:v>1836564820.1312799</c:v>
                </c:pt>
                <c:pt idx="109">
                  <c:v>2306610823.4415898</c:v>
                </c:pt>
                <c:pt idx="110">
                  <c:v>2634540235.96732</c:v>
                </c:pt>
                <c:pt idx="111">
                  <c:v>18232993416.568298</c:v>
                </c:pt>
                <c:pt idx="112">
                  <c:v>19241851601.763599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1-44A3-AEE1-A59441CC997F}"/>
            </c:ext>
          </c:extLst>
        </c:ser>
        <c:ser>
          <c:idx val="2"/>
          <c:order val="2"/>
          <c:tx>
            <c:v>Future only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'Consumer surplus'!$A$12:$A$124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'Consumer surplus'!$I$12:$I$124</c:f>
              <c:numCache>
                <c:formatCode>#,##0</c:formatCode>
                <c:ptCount val="113"/>
                <c:pt idx="0">
                  <c:v>-3147642918.2199798</c:v>
                </c:pt>
                <c:pt idx="1">
                  <c:v>-2992085608.5496702</c:v>
                </c:pt>
                <c:pt idx="2">
                  <c:v>-2631777200.6871901</c:v>
                </c:pt>
                <c:pt idx="3">
                  <c:v>-2578857189.9602799</c:v>
                </c:pt>
                <c:pt idx="4">
                  <c:v>-2310370152.6222901</c:v>
                </c:pt>
                <c:pt idx="5">
                  <c:v>-2235660630.9070902</c:v>
                </c:pt>
                <c:pt idx="6">
                  <c:v>-1999872150.71136</c:v>
                </c:pt>
                <c:pt idx="7">
                  <c:v>-1986276533.2203901</c:v>
                </c:pt>
                <c:pt idx="8">
                  <c:v>-1902432809.0135901</c:v>
                </c:pt>
                <c:pt idx="9">
                  <c:v>-1897811690.6333301</c:v>
                </c:pt>
                <c:pt idx="10">
                  <c:v>-1884311470.1731999</c:v>
                </c:pt>
                <c:pt idx="11">
                  <c:v>-1823271453.1119001</c:v>
                </c:pt>
                <c:pt idx="12">
                  <c:v>-1716392999.85603</c:v>
                </c:pt>
                <c:pt idx="13">
                  <c:v>-1712423374.01262</c:v>
                </c:pt>
                <c:pt idx="14">
                  <c:v>-1635931111.79582</c:v>
                </c:pt>
                <c:pt idx="15">
                  <c:v>-1462990025.4514599</c:v>
                </c:pt>
                <c:pt idx="16">
                  <c:v>-1438817521.4619601</c:v>
                </c:pt>
                <c:pt idx="17">
                  <c:v>-1392674409.4537599</c:v>
                </c:pt>
                <c:pt idx="18">
                  <c:v>-1382029053.6696601</c:v>
                </c:pt>
                <c:pt idx="19">
                  <c:v>-1351617418.82795</c:v>
                </c:pt>
                <c:pt idx="20">
                  <c:v>-1323883504.2714801</c:v>
                </c:pt>
                <c:pt idx="21">
                  <c:v>-1279846416.3634701</c:v>
                </c:pt>
                <c:pt idx="22">
                  <c:v>-1266496652.6138699</c:v>
                </c:pt>
                <c:pt idx="23">
                  <c:v>-1257980389.57763</c:v>
                </c:pt>
                <c:pt idx="24">
                  <c:v>-1253296515.9119599</c:v>
                </c:pt>
                <c:pt idx="25">
                  <c:v>-1219679523.8785801</c:v>
                </c:pt>
                <c:pt idx="26">
                  <c:v>-1196897233.7327199</c:v>
                </c:pt>
                <c:pt idx="27">
                  <c:v>-1171951253.35741</c:v>
                </c:pt>
                <c:pt idx="28">
                  <c:v>-1168670489.5915401</c:v>
                </c:pt>
                <c:pt idx="29">
                  <c:v>-1102960895.8756199</c:v>
                </c:pt>
                <c:pt idx="30">
                  <c:v>-1020526413.14744</c:v>
                </c:pt>
                <c:pt idx="31">
                  <c:v>-964662451.71457803</c:v>
                </c:pt>
                <c:pt idx="32">
                  <c:v>-888898846.28034604</c:v>
                </c:pt>
                <c:pt idx="33">
                  <c:v>-824079262.28397906</c:v>
                </c:pt>
                <c:pt idx="34">
                  <c:v>-823932795.57040799</c:v>
                </c:pt>
                <c:pt idx="35">
                  <c:v>-805535409.83462298</c:v>
                </c:pt>
                <c:pt idx="36">
                  <c:v>-711807820.78236604</c:v>
                </c:pt>
                <c:pt idx="37">
                  <c:v>-684206507.44713199</c:v>
                </c:pt>
                <c:pt idx="38">
                  <c:v>-679679480.75800395</c:v>
                </c:pt>
                <c:pt idx="39">
                  <c:v>-661398721.295228</c:v>
                </c:pt>
                <c:pt idx="40">
                  <c:v>-629244767.52402699</c:v>
                </c:pt>
                <c:pt idx="41">
                  <c:v>-627601867.66760099</c:v>
                </c:pt>
                <c:pt idx="42">
                  <c:v>-618842162.49396098</c:v>
                </c:pt>
                <c:pt idx="43">
                  <c:v>-600076142.90484798</c:v>
                </c:pt>
                <c:pt idx="44">
                  <c:v>-588930694.42031395</c:v>
                </c:pt>
                <c:pt idx="45">
                  <c:v>-578758565.81744695</c:v>
                </c:pt>
                <c:pt idx="46">
                  <c:v>-574431784.663499</c:v>
                </c:pt>
                <c:pt idx="47">
                  <c:v>-552402431.17920804</c:v>
                </c:pt>
                <c:pt idx="48">
                  <c:v>-542770358.15837705</c:v>
                </c:pt>
                <c:pt idx="49">
                  <c:v>-542185199.03314602</c:v>
                </c:pt>
                <c:pt idx="50">
                  <c:v>-506786678.08737099</c:v>
                </c:pt>
                <c:pt idx="51" formatCode="General">
                  <c:v>-503561256.94363999</c:v>
                </c:pt>
                <c:pt idx="52">
                  <c:v>-496657100.34413302</c:v>
                </c:pt>
                <c:pt idx="53">
                  <c:v>-479591591.37116498</c:v>
                </c:pt>
                <c:pt idx="54">
                  <c:v>-468115808.27795601</c:v>
                </c:pt>
                <c:pt idx="55">
                  <c:v>-413964088.86455899</c:v>
                </c:pt>
                <c:pt idx="56">
                  <c:v>-372830181.78710401</c:v>
                </c:pt>
                <c:pt idx="57">
                  <c:v>-353066755.02147502</c:v>
                </c:pt>
                <c:pt idx="58">
                  <c:v>-325776338.063636</c:v>
                </c:pt>
                <c:pt idx="59">
                  <c:v>-308428178.78702301</c:v>
                </c:pt>
                <c:pt idx="60">
                  <c:v>-267896460.90885201</c:v>
                </c:pt>
                <c:pt idx="61">
                  <c:v>-256476388.80678499</c:v>
                </c:pt>
                <c:pt idx="62">
                  <c:v>-134827027.59941301</c:v>
                </c:pt>
                <c:pt idx="63">
                  <c:v>-120902939.057872</c:v>
                </c:pt>
                <c:pt idx="64">
                  <c:v>-101339854.19371399</c:v>
                </c:pt>
                <c:pt idx="65">
                  <c:v>-92430956.933329299</c:v>
                </c:pt>
                <c:pt idx="66">
                  <c:v>-51383693.109154098</c:v>
                </c:pt>
                <c:pt idx="67">
                  <c:v>-14779291.190489599</c:v>
                </c:pt>
                <c:pt idx="68">
                  <c:v>93842024.682787299</c:v>
                </c:pt>
                <c:pt idx="69">
                  <c:v>180401160.16052699</c:v>
                </c:pt>
                <c:pt idx="70">
                  <c:v>189302517.14630201</c:v>
                </c:pt>
                <c:pt idx="71">
                  <c:v>250414337.50628799</c:v>
                </c:pt>
                <c:pt idx="72">
                  <c:v>255155614.92698401</c:v>
                </c:pt>
                <c:pt idx="73">
                  <c:v>329730705.72008401</c:v>
                </c:pt>
                <c:pt idx="74">
                  <c:v>334771465.19917399</c:v>
                </c:pt>
                <c:pt idx="75">
                  <c:v>395957201.604563</c:v>
                </c:pt>
                <c:pt idx="76">
                  <c:v>411478537.11596</c:v>
                </c:pt>
                <c:pt idx="77">
                  <c:v>414598965.77679098</c:v>
                </c:pt>
                <c:pt idx="78">
                  <c:v>429571161.50230598</c:v>
                </c:pt>
                <c:pt idx="79">
                  <c:v>452813240.51084203</c:v>
                </c:pt>
                <c:pt idx="80">
                  <c:v>473937785.78135902</c:v>
                </c:pt>
                <c:pt idx="81">
                  <c:v>498678306.47677898</c:v>
                </c:pt>
                <c:pt idx="82">
                  <c:v>662518295.86596298</c:v>
                </c:pt>
                <c:pt idx="83">
                  <c:v>703038647.61509895</c:v>
                </c:pt>
                <c:pt idx="84">
                  <c:v>720863520.90817404</c:v>
                </c:pt>
                <c:pt idx="85">
                  <c:v>791377008.52455199</c:v>
                </c:pt>
                <c:pt idx="86">
                  <c:v>798641025.22778702</c:v>
                </c:pt>
                <c:pt idx="87">
                  <c:v>800664498.46935499</c:v>
                </c:pt>
                <c:pt idx="88">
                  <c:v>804780738.92186701</c:v>
                </c:pt>
                <c:pt idx="89">
                  <c:v>861913631.51107299</c:v>
                </c:pt>
                <c:pt idx="90">
                  <c:v>865329888.32332098</c:v>
                </c:pt>
                <c:pt idx="91">
                  <c:v>880922576.06633902</c:v>
                </c:pt>
                <c:pt idx="92">
                  <c:v>931481894.37600601</c:v>
                </c:pt>
                <c:pt idx="93">
                  <c:v>1003487590.27637</c:v>
                </c:pt>
                <c:pt idx="94">
                  <c:v>1062625625.0434901</c:v>
                </c:pt>
                <c:pt idx="95">
                  <c:v>1091858662.6939399</c:v>
                </c:pt>
                <c:pt idx="96">
                  <c:v>1166055029.09606</c:v>
                </c:pt>
                <c:pt idx="97">
                  <c:v>1194714763.8938601</c:v>
                </c:pt>
                <c:pt idx="98">
                  <c:v>1353896397.6215401</c:v>
                </c:pt>
                <c:pt idx="99">
                  <c:v>1358950636.2983601</c:v>
                </c:pt>
                <c:pt idx="100">
                  <c:v>1434697571.04215</c:v>
                </c:pt>
                <c:pt idx="101">
                  <c:v>1668825016.1317301</c:v>
                </c:pt>
                <c:pt idx="102">
                  <c:v>2030453587.5434599</c:v>
                </c:pt>
                <c:pt idx="103">
                  <c:v>2087329854.1723101</c:v>
                </c:pt>
                <c:pt idx="104">
                  <c:v>2378919495.9407601</c:v>
                </c:pt>
                <c:pt idx="105">
                  <c:v>2463932826.8474002</c:v>
                </c:pt>
                <c:pt idx="106">
                  <c:v>2488574001.7311902</c:v>
                </c:pt>
                <c:pt idx="107">
                  <c:v>2648368729.6184502</c:v>
                </c:pt>
                <c:pt idx="108">
                  <c:v>2981042813.3634501</c:v>
                </c:pt>
                <c:pt idx="109">
                  <c:v>3202413312.90663</c:v>
                </c:pt>
                <c:pt idx="110">
                  <c:v>3535102484.9249001</c:v>
                </c:pt>
                <c:pt idx="111">
                  <c:v>3656976261.7983599</c:v>
                </c:pt>
                <c:pt idx="112">
                  <c:v>3791983037.40204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B1-44A3-AEE1-A59441CC997F}"/>
            </c:ext>
          </c:extLst>
        </c:ser>
        <c:ser>
          <c:idx val="3"/>
          <c:order val="3"/>
          <c:tx>
            <c:v>HVDC only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'Consumer surplus'!$L$12:$L$124</c:f>
              <c:numCache>
                <c:formatCode>#,##0</c:formatCode>
                <c:ptCount val="113"/>
                <c:pt idx="0">
                  <c:v>-4832770759.6006203</c:v>
                </c:pt>
                <c:pt idx="1">
                  <c:v>-3797423893.70785</c:v>
                </c:pt>
                <c:pt idx="2">
                  <c:v>-3040686579.4078498</c:v>
                </c:pt>
                <c:pt idx="3">
                  <c:v>-2730618090.5118098</c:v>
                </c:pt>
                <c:pt idx="4">
                  <c:v>-2603908590.1689701</c:v>
                </c:pt>
                <c:pt idx="5">
                  <c:v>-2027044492.8316</c:v>
                </c:pt>
                <c:pt idx="6">
                  <c:v>-1914875921.5532601</c:v>
                </c:pt>
                <c:pt idx="7">
                  <c:v>-1727467401.0471001</c:v>
                </c:pt>
                <c:pt idx="8">
                  <c:v>-1649192018.69473</c:v>
                </c:pt>
                <c:pt idx="9">
                  <c:v>-1630442301.0594399</c:v>
                </c:pt>
                <c:pt idx="10">
                  <c:v>-1624515735.2639</c:v>
                </c:pt>
                <c:pt idx="11">
                  <c:v>-1610764016.17225</c:v>
                </c:pt>
                <c:pt idx="12">
                  <c:v>-1508623426.3778701</c:v>
                </c:pt>
                <c:pt idx="13">
                  <c:v>-1469379140.27003</c:v>
                </c:pt>
                <c:pt idx="14">
                  <c:v>-1424682583.8583801</c:v>
                </c:pt>
                <c:pt idx="15">
                  <c:v>-1389994092.0421901</c:v>
                </c:pt>
                <c:pt idx="16">
                  <c:v>-1319678834.72683</c:v>
                </c:pt>
                <c:pt idx="17">
                  <c:v>-1303902540.50544</c:v>
                </c:pt>
                <c:pt idx="18" formatCode="General">
                  <c:v>-1273061540.90627</c:v>
                </c:pt>
                <c:pt idx="19">
                  <c:v>-1270514245.2527201</c:v>
                </c:pt>
                <c:pt idx="20">
                  <c:v>-1249242469.2221799</c:v>
                </c:pt>
                <c:pt idx="21">
                  <c:v>-1241391999.49931</c:v>
                </c:pt>
                <c:pt idx="22">
                  <c:v>-1139894392.4953101</c:v>
                </c:pt>
                <c:pt idx="23">
                  <c:v>-1105283985.9216399</c:v>
                </c:pt>
                <c:pt idx="24">
                  <c:v>-1029494493.29603</c:v>
                </c:pt>
                <c:pt idx="25">
                  <c:v>-942060227.05421102</c:v>
                </c:pt>
                <c:pt idx="26">
                  <c:v>-923488733.15773201</c:v>
                </c:pt>
                <c:pt idx="27">
                  <c:v>-883669030.76664197</c:v>
                </c:pt>
                <c:pt idx="28">
                  <c:v>-872496713.70310998</c:v>
                </c:pt>
                <c:pt idx="29">
                  <c:v>-831268767.82695901</c:v>
                </c:pt>
                <c:pt idx="30">
                  <c:v>-691998767.24016798</c:v>
                </c:pt>
                <c:pt idx="31">
                  <c:v>-624010787.63181496</c:v>
                </c:pt>
                <c:pt idx="32">
                  <c:v>-462987411.19261402</c:v>
                </c:pt>
                <c:pt idx="33">
                  <c:v>-429888190.91988701</c:v>
                </c:pt>
                <c:pt idx="34">
                  <c:v>-376736252.426826</c:v>
                </c:pt>
                <c:pt idx="35">
                  <c:v>-368201999.99283999</c:v>
                </c:pt>
                <c:pt idx="36">
                  <c:v>-362391004.504053</c:v>
                </c:pt>
                <c:pt idx="37">
                  <c:v>-357512264.757599</c:v>
                </c:pt>
                <c:pt idx="38">
                  <c:v>-349236767.45245802</c:v>
                </c:pt>
                <c:pt idx="39">
                  <c:v>-307699782.66507202</c:v>
                </c:pt>
                <c:pt idx="40">
                  <c:v>-262572781.868889</c:v>
                </c:pt>
                <c:pt idx="41">
                  <c:v>-224047078.27858001</c:v>
                </c:pt>
                <c:pt idx="42">
                  <c:v>-224031743.62516201</c:v>
                </c:pt>
                <c:pt idx="43">
                  <c:v>-116709175.333555</c:v>
                </c:pt>
                <c:pt idx="44">
                  <c:v>-109347877.208758</c:v>
                </c:pt>
                <c:pt idx="45">
                  <c:v>-70585085.475391701</c:v>
                </c:pt>
                <c:pt idx="46">
                  <c:v>-60859396.433164597</c:v>
                </c:pt>
                <c:pt idx="47">
                  <c:v>-57876734.770128503</c:v>
                </c:pt>
                <c:pt idx="48">
                  <c:v>-51766672.982984297</c:v>
                </c:pt>
                <c:pt idx="49">
                  <c:v>-17571511.9751845</c:v>
                </c:pt>
                <c:pt idx="50">
                  <c:v>-11330427.976605499</c:v>
                </c:pt>
                <c:pt idx="51">
                  <c:v>-1001813.5823142499</c:v>
                </c:pt>
                <c:pt idx="52">
                  <c:v>30544656.952916</c:v>
                </c:pt>
                <c:pt idx="53">
                  <c:v>76312393.028229907</c:v>
                </c:pt>
                <c:pt idx="54">
                  <c:v>110953632.478209</c:v>
                </c:pt>
                <c:pt idx="55">
                  <c:v>232747689.051126</c:v>
                </c:pt>
                <c:pt idx="56">
                  <c:v>283736902.89725602</c:v>
                </c:pt>
                <c:pt idx="57">
                  <c:v>317139189.364245</c:v>
                </c:pt>
                <c:pt idx="58">
                  <c:v>411879988.57405102</c:v>
                </c:pt>
                <c:pt idx="59">
                  <c:v>436911408.41869903</c:v>
                </c:pt>
                <c:pt idx="60">
                  <c:v>500131988.01021701</c:v>
                </c:pt>
                <c:pt idx="61">
                  <c:v>536276856.969684</c:v>
                </c:pt>
                <c:pt idx="62">
                  <c:v>574793607.09758604</c:v>
                </c:pt>
                <c:pt idx="63">
                  <c:v>694796158.25766599</c:v>
                </c:pt>
                <c:pt idx="64">
                  <c:v>711151371.13807094</c:v>
                </c:pt>
                <c:pt idx="65">
                  <c:v>735744357.88848996</c:v>
                </c:pt>
                <c:pt idx="66">
                  <c:v>744313423.38508296</c:v>
                </c:pt>
                <c:pt idx="67">
                  <c:v>763278648.387236</c:v>
                </c:pt>
                <c:pt idx="68">
                  <c:v>781881621.11839902</c:v>
                </c:pt>
                <c:pt idx="69">
                  <c:v>782233977.896909</c:v>
                </c:pt>
                <c:pt idx="70">
                  <c:v>794104538.41255999</c:v>
                </c:pt>
                <c:pt idx="71">
                  <c:v>825129227.46087503</c:v>
                </c:pt>
                <c:pt idx="72">
                  <c:v>837067075.52128506</c:v>
                </c:pt>
                <c:pt idx="73">
                  <c:v>862436425.20169401</c:v>
                </c:pt>
                <c:pt idx="74">
                  <c:v>898758650.750103</c:v>
                </c:pt>
                <c:pt idx="75">
                  <c:v>904215613.55132997</c:v>
                </c:pt>
                <c:pt idx="76">
                  <c:v>925809180.40806603</c:v>
                </c:pt>
                <c:pt idx="77">
                  <c:v>947460678.239622</c:v>
                </c:pt>
                <c:pt idx="78">
                  <c:v>962699383.52874696</c:v>
                </c:pt>
                <c:pt idx="79">
                  <c:v>984461608.71369302</c:v>
                </c:pt>
                <c:pt idx="80">
                  <c:v>996039176.94667196</c:v>
                </c:pt>
                <c:pt idx="81">
                  <c:v>1001626439.0418</c:v>
                </c:pt>
                <c:pt idx="82">
                  <c:v>1007702946.13715</c:v>
                </c:pt>
                <c:pt idx="83">
                  <c:v>1022437413.0444</c:v>
                </c:pt>
                <c:pt idx="84">
                  <c:v>1181062061.9320199</c:v>
                </c:pt>
                <c:pt idx="85">
                  <c:v>1207373411.5984399</c:v>
                </c:pt>
                <c:pt idx="86">
                  <c:v>1228398344.1695099</c:v>
                </c:pt>
                <c:pt idx="87">
                  <c:v>1259608728.2256999</c:v>
                </c:pt>
                <c:pt idx="88">
                  <c:v>1277547307.4969399</c:v>
                </c:pt>
                <c:pt idx="89">
                  <c:v>1355192221.1490099</c:v>
                </c:pt>
                <c:pt idx="90">
                  <c:v>1380180806.38849</c:v>
                </c:pt>
                <c:pt idx="91">
                  <c:v>1447064412.0608799</c:v>
                </c:pt>
                <c:pt idx="92">
                  <c:v>1452029612.3541801</c:v>
                </c:pt>
                <c:pt idx="93">
                  <c:v>1485393528.36234</c:v>
                </c:pt>
                <c:pt idx="94">
                  <c:v>1516922070.34588</c:v>
                </c:pt>
                <c:pt idx="95">
                  <c:v>1557242767.0149601</c:v>
                </c:pt>
                <c:pt idx="96">
                  <c:v>1654961615.6585701</c:v>
                </c:pt>
                <c:pt idx="97">
                  <c:v>1687657956.2008901</c:v>
                </c:pt>
                <c:pt idx="98">
                  <c:v>1696196852.6145301</c:v>
                </c:pt>
                <c:pt idx="99">
                  <c:v>1704704981.93295</c:v>
                </c:pt>
                <c:pt idx="100">
                  <c:v>1735462083.9846599</c:v>
                </c:pt>
                <c:pt idx="101">
                  <c:v>1781382052.5857699</c:v>
                </c:pt>
                <c:pt idx="102">
                  <c:v>2102758598.0509601</c:v>
                </c:pt>
                <c:pt idx="103">
                  <c:v>2193795706.2400198</c:v>
                </c:pt>
                <c:pt idx="104">
                  <c:v>2247966847.2985802</c:v>
                </c:pt>
                <c:pt idx="105">
                  <c:v>2483526555.6408601</c:v>
                </c:pt>
                <c:pt idx="106">
                  <c:v>2501143027.1177101</c:v>
                </c:pt>
                <c:pt idx="107">
                  <c:v>2816614679.8656402</c:v>
                </c:pt>
                <c:pt idx="108">
                  <c:v>3055262698.7655902</c:v>
                </c:pt>
                <c:pt idx="109">
                  <c:v>3308012737.6347699</c:v>
                </c:pt>
                <c:pt idx="110">
                  <c:v>3734793869.7962198</c:v>
                </c:pt>
                <c:pt idx="111">
                  <c:v>4011804019.6668301</c:v>
                </c:pt>
                <c:pt idx="112">
                  <c:v>4190871084.8610702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2-4802-AD6E-8BDA794E3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031007"/>
        <c:axId val="26076847"/>
      </c:lineChart>
      <c:catAx>
        <c:axId val="304031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scenarios ranked from lowest to highest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6847"/>
        <c:crosses val="autoZero"/>
        <c:auto val="1"/>
        <c:lblAlgn val="ctr"/>
        <c:lblOffset val="100"/>
        <c:tickLblSkip val="12"/>
        <c:noMultiLvlLbl val="0"/>
      </c:catAx>
      <c:valAx>
        <c:axId val="26076847"/>
        <c:scaling>
          <c:orientation val="minMax"/>
          <c:max val="5000000000"/>
          <c:min val="-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Present valued change in consumer surplus</a:t>
                </a:r>
              </a:p>
            </c:rich>
          </c:tx>
          <c:layout>
            <c:manualLayout>
              <c:xMode val="edge"/>
              <c:yMode val="edge"/>
              <c:x val="2.1398930973044426E-2"/>
              <c:y val="6.7387531251150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31007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5194551411000626E-2"/>
                <c:y val="3.8596550835676285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93491641947124"/>
          <c:y val="3.8596491228070177E-2"/>
          <c:w val="0.79899154617507129"/>
          <c:h val="0.71202320762536264"/>
        </c:manualLayout>
      </c:layout>
      <c:lineChart>
        <c:grouping val="standard"/>
        <c:varyColors val="0"/>
        <c:ser>
          <c:idx val="0"/>
          <c:order val="0"/>
          <c:tx>
            <c:v>Central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surplus'!$A$12:$A$124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'Total surplus'!$C$12:$C$124</c:f>
              <c:numCache>
                <c:formatCode>#,##0</c:formatCode>
                <c:ptCount val="113"/>
                <c:pt idx="0">
                  <c:v>-331144006.29764199</c:v>
                </c:pt>
                <c:pt idx="1">
                  <c:v>-294612343.15338302</c:v>
                </c:pt>
                <c:pt idx="2">
                  <c:v>-157947144.94562301</c:v>
                </c:pt>
                <c:pt idx="3">
                  <c:v>-16194940.7217183</c:v>
                </c:pt>
                <c:pt idx="4">
                  <c:v>7207617.37331561</c:v>
                </c:pt>
                <c:pt idx="5">
                  <c:v>54635987.718008198</c:v>
                </c:pt>
                <c:pt idx="6">
                  <c:v>65787083.538263597</c:v>
                </c:pt>
                <c:pt idx="7">
                  <c:v>86784411.207341701</c:v>
                </c:pt>
                <c:pt idx="8">
                  <c:v>93158690.395641804</c:v>
                </c:pt>
                <c:pt idx="9" formatCode="General">
                  <c:v>197302039.732072</c:v>
                </c:pt>
                <c:pt idx="10">
                  <c:v>251989884.76980099</c:v>
                </c:pt>
                <c:pt idx="11">
                  <c:v>253222551.30560401</c:v>
                </c:pt>
                <c:pt idx="12">
                  <c:v>258223069.261262</c:v>
                </c:pt>
                <c:pt idx="13">
                  <c:v>305480986.07207203</c:v>
                </c:pt>
                <c:pt idx="14">
                  <c:v>326455440.43534601</c:v>
                </c:pt>
                <c:pt idx="15">
                  <c:v>332051600.740035</c:v>
                </c:pt>
                <c:pt idx="16">
                  <c:v>333110981.90004897</c:v>
                </c:pt>
                <c:pt idx="17">
                  <c:v>349848465.21592599</c:v>
                </c:pt>
                <c:pt idx="18">
                  <c:v>356245202.81823701</c:v>
                </c:pt>
                <c:pt idx="19">
                  <c:v>369176855.56038898</c:v>
                </c:pt>
                <c:pt idx="20">
                  <c:v>371861976.57106799</c:v>
                </c:pt>
                <c:pt idx="21">
                  <c:v>376260213.91795802</c:v>
                </c:pt>
                <c:pt idx="22">
                  <c:v>391322843.599823</c:v>
                </c:pt>
                <c:pt idx="23">
                  <c:v>396860209.27482998</c:v>
                </c:pt>
                <c:pt idx="24">
                  <c:v>397062796.814551</c:v>
                </c:pt>
                <c:pt idx="25">
                  <c:v>401549954.63420302</c:v>
                </c:pt>
                <c:pt idx="26">
                  <c:v>421890681.47890198</c:v>
                </c:pt>
                <c:pt idx="27">
                  <c:v>432950259.90303099</c:v>
                </c:pt>
                <c:pt idx="28">
                  <c:v>445527532.76838797</c:v>
                </c:pt>
                <c:pt idx="29">
                  <c:v>458888350.46665502</c:v>
                </c:pt>
                <c:pt idx="30">
                  <c:v>486181191.98419797</c:v>
                </c:pt>
                <c:pt idx="31">
                  <c:v>530806920.78190398</c:v>
                </c:pt>
                <c:pt idx="32">
                  <c:v>540584031.20172596</c:v>
                </c:pt>
                <c:pt idx="33">
                  <c:v>550963975.26498103</c:v>
                </c:pt>
                <c:pt idx="34">
                  <c:v>552219693.63725102</c:v>
                </c:pt>
                <c:pt idx="35">
                  <c:v>555877114.81327999</c:v>
                </c:pt>
                <c:pt idx="36">
                  <c:v>570304386.40745997</c:v>
                </c:pt>
                <c:pt idx="37">
                  <c:v>575463849.37650704</c:v>
                </c:pt>
                <c:pt idx="38">
                  <c:v>579332078.71977198</c:v>
                </c:pt>
                <c:pt idx="39">
                  <c:v>615125050.52156699</c:v>
                </c:pt>
                <c:pt idx="40">
                  <c:v>621638881.09429002</c:v>
                </c:pt>
                <c:pt idx="41">
                  <c:v>626164278.42268801</c:v>
                </c:pt>
                <c:pt idx="42">
                  <c:v>648093106.21498299</c:v>
                </c:pt>
                <c:pt idx="43">
                  <c:v>651402033.71333802</c:v>
                </c:pt>
                <c:pt idx="44">
                  <c:v>669001899.381392</c:v>
                </c:pt>
                <c:pt idx="45">
                  <c:v>672116812.85237205</c:v>
                </c:pt>
                <c:pt idx="46">
                  <c:v>673134210.17147505</c:v>
                </c:pt>
                <c:pt idx="47">
                  <c:v>678811931.71707201</c:v>
                </c:pt>
                <c:pt idx="48">
                  <c:v>690514010.36515796</c:v>
                </c:pt>
                <c:pt idx="49">
                  <c:v>703908592.15944898</c:v>
                </c:pt>
                <c:pt idx="50">
                  <c:v>714651977.66786098</c:v>
                </c:pt>
                <c:pt idx="51">
                  <c:v>717479629.97671294</c:v>
                </c:pt>
                <c:pt idx="52">
                  <c:v>734946736.65412402</c:v>
                </c:pt>
                <c:pt idx="53">
                  <c:v>753296739.12711203</c:v>
                </c:pt>
                <c:pt idx="54">
                  <c:v>754681617.76578903</c:v>
                </c:pt>
                <c:pt idx="55">
                  <c:v>756936253.69299996</c:v>
                </c:pt>
                <c:pt idx="56">
                  <c:v>770913006.85018098</c:v>
                </c:pt>
                <c:pt idx="57">
                  <c:v>772380905.47418201</c:v>
                </c:pt>
                <c:pt idx="58">
                  <c:v>781055320.08252895</c:v>
                </c:pt>
                <c:pt idx="59">
                  <c:v>799486809.75765395</c:v>
                </c:pt>
                <c:pt idx="60">
                  <c:v>813393260.66139805</c:v>
                </c:pt>
                <c:pt idx="61">
                  <c:v>817658985.47432697</c:v>
                </c:pt>
                <c:pt idx="62">
                  <c:v>832997031.872756</c:v>
                </c:pt>
                <c:pt idx="63">
                  <c:v>833391749.02107704</c:v>
                </c:pt>
                <c:pt idx="64">
                  <c:v>854694145.50052202</c:v>
                </c:pt>
                <c:pt idx="65">
                  <c:v>856593812.35660601</c:v>
                </c:pt>
                <c:pt idx="66">
                  <c:v>856826024.20494604</c:v>
                </c:pt>
                <c:pt idx="67">
                  <c:v>878404144.86275601</c:v>
                </c:pt>
                <c:pt idx="68">
                  <c:v>879393049.75253797</c:v>
                </c:pt>
                <c:pt idx="69">
                  <c:v>888192390.05484605</c:v>
                </c:pt>
                <c:pt idx="70">
                  <c:v>897999504.36574805</c:v>
                </c:pt>
                <c:pt idx="71">
                  <c:v>904875051.50677598</c:v>
                </c:pt>
                <c:pt idx="72">
                  <c:v>912551165.21295404</c:v>
                </c:pt>
                <c:pt idx="73">
                  <c:v>933156062.60192096</c:v>
                </c:pt>
                <c:pt idx="74">
                  <c:v>947076897.51414704</c:v>
                </c:pt>
                <c:pt idx="75">
                  <c:v>962398790.32065201</c:v>
                </c:pt>
                <c:pt idx="76">
                  <c:v>981813964.60201597</c:v>
                </c:pt>
                <c:pt idx="77">
                  <c:v>987915516.09999704</c:v>
                </c:pt>
                <c:pt idx="78">
                  <c:v>1000105689.60745</c:v>
                </c:pt>
                <c:pt idx="79">
                  <c:v>1000324106.61222</c:v>
                </c:pt>
                <c:pt idx="80">
                  <c:v>1027794229.26537</c:v>
                </c:pt>
                <c:pt idx="81">
                  <c:v>1044911104.62573</c:v>
                </c:pt>
                <c:pt idx="82">
                  <c:v>1045141282.66997</c:v>
                </c:pt>
                <c:pt idx="83">
                  <c:v>1060150901.27807</c:v>
                </c:pt>
                <c:pt idx="84">
                  <c:v>1065215676.18314</c:v>
                </c:pt>
                <c:pt idx="85">
                  <c:v>1069155316.97979</c:v>
                </c:pt>
                <c:pt idx="86">
                  <c:v>1080959076.8275399</c:v>
                </c:pt>
                <c:pt idx="87">
                  <c:v>1087428646.8547201</c:v>
                </c:pt>
                <c:pt idx="88">
                  <c:v>1100420866.5238099</c:v>
                </c:pt>
                <c:pt idx="89">
                  <c:v>1101785115.6168599</c:v>
                </c:pt>
                <c:pt idx="90">
                  <c:v>1118820531.87556</c:v>
                </c:pt>
                <c:pt idx="91">
                  <c:v>1131016220.5461299</c:v>
                </c:pt>
                <c:pt idx="92">
                  <c:v>1145810203.83197</c:v>
                </c:pt>
                <c:pt idx="93">
                  <c:v>1154569475.35829</c:v>
                </c:pt>
                <c:pt idx="94">
                  <c:v>1168893209.9746799</c:v>
                </c:pt>
                <c:pt idx="95">
                  <c:v>1170352110.3540001</c:v>
                </c:pt>
                <c:pt idx="96">
                  <c:v>1179391779.6896801</c:v>
                </c:pt>
                <c:pt idx="97">
                  <c:v>1210463269.6922801</c:v>
                </c:pt>
                <c:pt idx="98">
                  <c:v>1211703240.1549101</c:v>
                </c:pt>
                <c:pt idx="99">
                  <c:v>1349746891.4993801</c:v>
                </c:pt>
                <c:pt idx="100">
                  <c:v>1488755351.0776899</c:v>
                </c:pt>
                <c:pt idx="101">
                  <c:v>1496211874.2392199</c:v>
                </c:pt>
                <c:pt idx="102">
                  <c:v>1518143407.9267299</c:v>
                </c:pt>
                <c:pt idx="103">
                  <c:v>1529727773.6187301</c:v>
                </c:pt>
                <c:pt idx="104">
                  <c:v>1571958295.9772201</c:v>
                </c:pt>
                <c:pt idx="105">
                  <c:v>1581091108.69819</c:v>
                </c:pt>
                <c:pt idx="106">
                  <c:v>1585070935.00244</c:v>
                </c:pt>
                <c:pt idx="107">
                  <c:v>1594068025.61641</c:v>
                </c:pt>
                <c:pt idx="108">
                  <c:v>1608869612.85656</c:v>
                </c:pt>
                <c:pt idx="109">
                  <c:v>1646073197.20525</c:v>
                </c:pt>
                <c:pt idx="110">
                  <c:v>1646942826.6447501</c:v>
                </c:pt>
                <c:pt idx="111">
                  <c:v>1830139420.69719</c:v>
                </c:pt>
                <c:pt idx="112">
                  <c:v>1955524681.7929499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2-4862-BABE-17D14D5D0B53}"/>
            </c:ext>
          </c:extLst>
        </c:ser>
        <c:ser>
          <c:idx val="1"/>
          <c:order val="1"/>
          <c:tx>
            <c:v>Alternative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'Total surplus'!$A$12:$A$124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'Total surplus'!$F$12:$F$124</c:f>
              <c:numCache>
                <c:formatCode>#,##0</c:formatCode>
                <c:ptCount val="113"/>
                <c:pt idx="0">
                  <c:v>-275192774.84167302</c:v>
                </c:pt>
                <c:pt idx="1">
                  <c:v>-271987661.72840101</c:v>
                </c:pt>
                <c:pt idx="2">
                  <c:v>-267140284.43396401</c:v>
                </c:pt>
                <c:pt idx="3">
                  <c:v>-242683997.823681</c:v>
                </c:pt>
                <c:pt idx="4">
                  <c:v>-23860278.205960698</c:v>
                </c:pt>
                <c:pt idx="5">
                  <c:v>32470938.5541071</c:v>
                </c:pt>
                <c:pt idx="6">
                  <c:v>64644531.112017699</c:v>
                </c:pt>
                <c:pt idx="7">
                  <c:v>104472284.967089</c:v>
                </c:pt>
                <c:pt idx="8">
                  <c:v>113901584.032571</c:v>
                </c:pt>
                <c:pt idx="9">
                  <c:v>136403552.60558099</c:v>
                </c:pt>
                <c:pt idx="10">
                  <c:v>138874203.68347701</c:v>
                </c:pt>
                <c:pt idx="11">
                  <c:v>198638698.679171</c:v>
                </c:pt>
                <c:pt idx="12">
                  <c:v>217726393.27960601</c:v>
                </c:pt>
                <c:pt idx="13">
                  <c:v>226451404.02794001</c:v>
                </c:pt>
                <c:pt idx="14">
                  <c:v>246732754.376706</c:v>
                </c:pt>
                <c:pt idx="15">
                  <c:v>290416540.43862402</c:v>
                </c:pt>
                <c:pt idx="16">
                  <c:v>315294383.666978</c:v>
                </c:pt>
                <c:pt idx="17">
                  <c:v>319640528.47421402</c:v>
                </c:pt>
                <c:pt idx="18">
                  <c:v>325144023.927957</c:v>
                </c:pt>
                <c:pt idx="19">
                  <c:v>339411184.07935899</c:v>
                </c:pt>
                <c:pt idx="20">
                  <c:v>340138822.63746601</c:v>
                </c:pt>
                <c:pt idx="21">
                  <c:v>353585295.96719599</c:v>
                </c:pt>
                <c:pt idx="22">
                  <c:v>359447627.08840698</c:v>
                </c:pt>
                <c:pt idx="23">
                  <c:v>367115364.44169998</c:v>
                </c:pt>
                <c:pt idx="24">
                  <c:v>410860967.00073099</c:v>
                </c:pt>
                <c:pt idx="25">
                  <c:v>425957747.86268502</c:v>
                </c:pt>
                <c:pt idx="26">
                  <c:v>448914143.86407</c:v>
                </c:pt>
                <c:pt idx="27">
                  <c:v>475215898.01090902</c:v>
                </c:pt>
                <c:pt idx="28">
                  <c:v>493938181.466268</c:v>
                </c:pt>
                <c:pt idx="29">
                  <c:v>494749083.179829</c:v>
                </c:pt>
                <c:pt idx="30">
                  <c:v>511941116.53049099</c:v>
                </c:pt>
                <c:pt idx="31">
                  <c:v>513379352.95463598</c:v>
                </c:pt>
                <c:pt idx="32">
                  <c:v>520739184.60871297</c:v>
                </c:pt>
                <c:pt idx="33">
                  <c:v>529538672.59736699</c:v>
                </c:pt>
                <c:pt idx="34">
                  <c:v>573190088.784132</c:v>
                </c:pt>
                <c:pt idx="35">
                  <c:v>597603498.75576794</c:v>
                </c:pt>
                <c:pt idx="36">
                  <c:v>599185787.68067896</c:v>
                </c:pt>
                <c:pt idx="37">
                  <c:v>603472782.30287004</c:v>
                </c:pt>
                <c:pt idx="38">
                  <c:v>618931406.51926303</c:v>
                </c:pt>
                <c:pt idx="39">
                  <c:v>642752743.85585201</c:v>
                </c:pt>
                <c:pt idx="40">
                  <c:v>645639421.485708</c:v>
                </c:pt>
                <c:pt idx="41">
                  <c:v>650140238.77625799</c:v>
                </c:pt>
                <c:pt idx="42">
                  <c:v>658988099.02743804</c:v>
                </c:pt>
                <c:pt idx="43">
                  <c:v>662596915.21274602</c:v>
                </c:pt>
                <c:pt idx="44">
                  <c:v>673874200.61102295</c:v>
                </c:pt>
                <c:pt idx="45">
                  <c:v>684955906.06361902</c:v>
                </c:pt>
                <c:pt idx="46">
                  <c:v>688554137.07213199</c:v>
                </c:pt>
                <c:pt idx="47">
                  <c:v>692129434.19870496</c:v>
                </c:pt>
                <c:pt idx="48">
                  <c:v>693551498.54075396</c:v>
                </c:pt>
                <c:pt idx="49">
                  <c:v>703856927.60048294</c:v>
                </c:pt>
                <c:pt idx="50">
                  <c:v>704942750.37916899</c:v>
                </c:pt>
                <c:pt idx="51">
                  <c:v>726502323.37576497</c:v>
                </c:pt>
                <c:pt idx="52">
                  <c:v>742567061.98602402</c:v>
                </c:pt>
                <c:pt idx="53">
                  <c:v>763990464.71313906</c:v>
                </c:pt>
                <c:pt idx="54">
                  <c:v>780545846.53989995</c:v>
                </c:pt>
                <c:pt idx="55">
                  <c:v>794313463.60582101</c:v>
                </c:pt>
                <c:pt idx="56">
                  <c:v>803359519.84729397</c:v>
                </c:pt>
                <c:pt idx="57">
                  <c:v>816085262.01744998</c:v>
                </c:pt>
                <c:pt idx="58">
                  <c:v>819533516.08119297</c:v>
                </c:pt>
                <c:pt idx="59">
                  <c:v>825738101.33421803</c:v>
                </c:pt>
                <c:pt idx="60">
                  <c:v>830136696.96492696</c:v>
                </c:pt>
                <c:pt idx="61">
                  <c:v>833161180.22707796</c:v>
                </c:pt>
                <c:pt idx="62">
                  <c:v>855399409.43036401</c:v>
                </c:pt>
                <c:pt idx="63">
                  <c:v>856598414.89091003</c:v>
                </c:pt>
                <c:pt idx="64">
                  <c:v>887989273.07627594</c:v>
                </c:pt>
                <c:pt idx="65">
                  <c:v>891426291.88450396</c:v>
                </c:pt>
                <c:pt idx="66">
                  <c:v>891835393.99913502</c:v>
                </c:pt>
                <c:pt idx="67">
                  <c:v>904709462.763322</c:v>
                </c:pt>
                <c:pt idx="68">
                  <c:v>915852250.08664799</c:v>
                </c:pt>
                <c:pt idx="69">
                  <c:v>924378850.59357095</c:v>
                </c:pt>
                <c:pt idx="70">
                  <c:v>924835134.28162301</c:v>
                </c:pt>
                <c:pt idx="71">
                  <c:v>938446259.41571295</c:v>
                </c:pt>
                <c:pt idx="72">
                  <c:v>942865704.46319199</c:v>
                </c:pt>
                <c:pt idx="73">
                  <c:v>944665758.11550105</c:v>
                </c:pt>
                <c:pt idx="74">
                  <c:v>951224480.06678498</c:v>
                </c:pt>
                <c:pt idx="75">
                  <c:v>964145933.35777295</c:v>
                </c:pt>
                <c:pt idx="76">
                  <c:v>966947467.95671201</c:v>
                </c:pt>
                <c:pt idx="77">
                  <c:v>995221132.53511405</c:v>
                </c:pt>
                <c:pt idx="78">
                  <c:v>1020371587.95288</c:v>
                </c:pt>
                <c:pt idx="79">
                  <c:v>1025265348.4499201</c:v>
                </c:pt>
                <c:pt idx="80">
                  <c:v>1036555789.19014</c:v>
                </c:pt>
                <c:pt idx="81">
                  <c:v>1037461973.87762</c:v>
                </c:pt>
                <c:pt idx="82">
                  <c:v>1043406434.64606</c:v>
                </c:pt>
                <c:pt idx="83">
                  <c:v>1051004334.76089</c:v>
                </c:pt>
                <c:pt idx="84">
                  <c:v>1052109511.85172</c:v>
                </c:pt>
                <c:pt idx="85">
                  <c:v>1058448292.9956</c:v>
                </c:pt>
                <c:pt idx="86">
                  <c:v>1060645042.83763</c:v>
                </c:pt>
                <c:pt idx="87">
                  <c:v>1092477386.44855</c:v>
                </c:pt>
                <c:pt idx="88">
                  <c:v>1116211047.2924399</c:v>
                </c:pt>
                <c:pt idx="89">
                  <c:v>1120362340.02841</c:v>
                </c:pt>
                <c:pt idx="90">
                  <c:v>1130838342.6159599</c:v>
                </c:pt>
                <c:pt idx="91">
                  <c:v>1131283623.32006</c:v>
                </c:pt>
                <c:pt idx="92">
                  <c:v>1140967163.3427701</c:v>
                </c:pt>
                <c:pt idx="93">
                  <c:v>1146279737.4727001</c:v>
                </c:pt>
                <c:pt idx="94" formatCode="General">
                  <c:v>1175635309.19944</c:v>
                </c:pt>
                <c:pt idx="95">
                  <c:v>1176691737.3731999</c:v>
                </c:pt>
                <c:pt idx="96">
                  <c:v>1179569909.53951</c:v>
                </c:pt>
                <c:pt idx="97">
                  <c:v>1185855336.6182899</c:v>
                </c:pt>
                <c:pt idx="98">
                  <c:v>1197709295.4478199</c:v>
                </c:pt>
                <c:pt idx="99">
                  <c:v>1261316119.9318299</c:v>
                </c:pt>
                <c:pt idx="100">
                  <c:v>1282081987.93806</c:v>
                </c:pt>
                <c:pt idx="101">
                  <c:v>1403530764.8535399</c:v>
                </c:pt>
                <c:pt idx="102">
                  <c:v>1409171960.48915</c:v>
                </c:pt>
                <c:pt idx="103">
                  <c:v>1427655714.4175999</c:v>
                </c:pt>
                <c:pt idx="104">
                  <c:v>1471326767.65973</c:v>
                </c:pt>
                <c:pt idx="105">
                  <c:v>1550577250.33284</c:v>
                </c:pt>
                <c:pt idx="106">
                  <c:v>1610776764.03807</c:v>
                </c:pt>
                <c:pt idx="107">
                  <c:v>1614521244.7383699</c:v>
                </c:pt>
                <c:pt idx="108">
                  <c:v>1620948679.5288799</c:v>
                </c:pt>
                <c:pt idx="109">
                  <c:v>1771690383.59182</c:v>
                </c:pt>
                <c:pt idx="110">
                  <c:v>1793958747.0867901</c:v>
                </c:pt>
                <c:pt idx="111">
                  <c:v>5428605612.0438099</c:v>
                </c:pt>
                <c:pt idx="112">
                  <c:v>5590931298.9376802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2-4862-BABE-17D14D5D0B53}"/>
            </c:ext>
          </c:extLst>
        </c:ser>
        <c:ser>
          <c:idx val="2"/>
          <c:order val="2"/>
          <c:tx>
            <c:v>Future only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surplus'!$A$12:$A$124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'Total surplus'!$I$12:$I$123</c:f>
              <c:numCache>
                <c:formatCode>#,##0</c:formatCode>
                <c:ptCount val="112"/>
                <c:pt idx="0">
                  <c:v>-555043508.43598604</c:v>
                </c:pt>
                <c:pt idx="1">
                  <c:v>-484325391.54873902</c:v>
                </c:pt>
                <c:pt idx="2">
                  <c:v>-437945178.531515</c:v>
                </c:pt>
                <c:pt idx="3">
                  <c:v>-399261470.08710003</c:v>
                </c:pt>
                <c:pt idx="4">
                  <c:v>-369765974.73620301</c:v>
                </c:pt>
                <c:pt idx="5">
                  <c:v>-334087910.627262</c:v>
                </c:pt>
                <c:pt idx="6">
                  <c:v>-321974537.73230499</c:v>
                </c:pt>
                <c:pt idx="7">
                  <c:v>-289114743.72554898</c:v>
                </c:pt>
                <c:pt idx="8">
                  <c:v>-269817346.35419703</c:v>
                </c:pt>
                <c:pt idx="9">
                  <c:v>-256778404.24907899</c:v>
                </c:pt>
                <c:pt idx="10">
                  <c:v>-202284044.39530399</c:v>
                </c:pt>
                <c:pt idx="11">
                  <c:v>-184749500.42517301</c:v>
                </c:pt>
                <c:pt idx="12">
                  <c:v>-120466089.132011</c:v>
                </c:pt>
                <c:pt idx="13">
                  <c:v>-110088429.528943</c:v>
                </c:pt>
                <c:pt idx="14">
                  <c:v>-106547636.80471601</c:v>
                </c:pt>
                <c:pt idx="15">
                  <c:v>-85933347.280750707</c:v>
                </c:pt>
                <c:pt idx="16">
                  <c:v>-80543937.461770207</c:v>
                </c:pt>
                <c:pt idx="17">
                  <c:v>-71096817.964385197</c:v>
                </c:pt>
                <c:pt idx="18">
                  <c:v>-60295104.342196703</c:v>
                </c:pt>
                <c:pt idx="19">
                  <c:v>-50129184.046034098</c:v>
                </c:pt>
                <c:pt idx="20">
                  <c:v>-32960255.871647</c:v>
                </c:pt>
                <c:pt idx="21">
                  <c:v>-25063331.348095</c:v>
                </c:pt>
                <c:pt idx="22">
                  <c:v>-14034605.9598407</c:v>
                </c:pt>
                <c:pt idx="23">
                  <c:v>-2298318.5313348598</c:v>
                </c:pt>
                <c:pt idx="24">
                  <c:v>7514623.9418510096</c:v>
                </c:pt>
                <c:pt idx="25">
                  <c:v>13253439.459826799</c:v>
                </c:pt>
                <c:pt idx="26">
                  <c:v>15601710.043222399</c:v>
                </c:pt>
                <c:pt idx="27">
                  <c:v>22377764.070046902</c:v>
                </c:pt>
                <c:pt idx="28">
                  <c:v>30691437.5230719</c:v>
                </c:pt>
                <c:pt idx="29">
                  <c:v>41691743.110607699</c:v>
                </c:pt>
                <c:pt idx="30">
                  <c:v>48798664.072799399</c:v>
                </c:pt>
                <c:pt idx="31">
                  <c:v>67358682.443416893</c:v>
                </c:pt>
                <c:pt idx="32">
                  <c:v>70181098.706082106</c:v>
                </c:pt>
                <c:pt idx="33">
                  <c:v>74255371.515261799</c:v>
                </c:pt>
                <c:pt idx="34">
                  <c:v>87139753.663296893</c:v>
                </c:pt>
                <c:pt idx="35">
                  <c:v>88947903.6138708</c:v>
                </c:pt>
                <c:pt idx="36">
                  <c:v>90047030.990041703</c:v>
                </c:pt>
                <c:pt idx="37">
                  <c:v>91195953.026719004</c:v>
                </c:pt>
                <c:pt idx="38">
                  <c:v>93048876.0196549</c:v>
                </c:pt>
                <c:pt idx="39">
                  <c:v>94704532.296526507</c:v>
                </c:pt>
                <c:pt idx="40">
                  <c:v>95222793.577260599</c:v>
                </c:pt>
                <c:pt idx="41">
                  <c:v>96303982.861120105</c:v>
                </c:pt>
                <c:pt idx="42">
                  <c:v>102931358.386546</c:v>
                </c:pt>
                <c:pt idx="43">
                  <c:v>109439476.005404</c:v>
                </c:pt>
                <c:pt idx="44">
                  <c:v>114876447.371654</c:v>
                </c:pt>
                <c:pt idx="45">
                  <c:v>120461956.566476</c:v>
                </c:pt>
                <c:pt idx="46">
                  <c:v>123439011.100877</c:v>
                </c:pt>
                <c:pt idx="47">
                  <c:v>138029286.64139101</c:v>
                </c:pt>
                <c:pt idx="48">
                  <c:v>150221684.05138701</c:v>
                </c:pt>
                <c:pt idx="49">
                  <c:v>165327859.188434</c:v>
                </c:pt>
                <c:pt idx="50">
                  <c:v>168286878.68080899</c:v>
                </c:pt>
                <c:pt idx="51">
                  <c:v>185764511.304748</c:v>
                </c:pt>
                <c:pt idx="52">
                  <c:v>219726936.77061701</c:v>
                </c:pt>
                <c:pt idx="53">
                  <c:v>224257028.30623701</c:v>
                </c:pt>
                <c:pt idx="54">
                  <c:v>225622820.76019001</c:v>
                </c:pt>
                <c:pt idx="55">
                  <c:v>228071227.774362</c:v>
                </c:pt>
                <c:pt idx="56">
                  <c:v>240171627.29564601</c:v>
                </c:pt>
                <c:pt idx="57">
                  <c:v>262359757.30889499</c:v>
                </c:pt>
                <c:pt idx="58">
                  <c:v>282056317.31389701</c:v>
                </c:pt>
                <c:pt idx="59">
                  <c:v>295626979.32562202</c:v>
                </c:pt>
                <c:pt idx="60">
                  <c:v>303065996.309035</c:v>
                </c:pt>
                <c:pt idx="61">
                  <c:v>324824208.35435802</c:v>
                </c:pt>
                <c:pt idx="62">
                  <c:v>326307898.73514903</c:v>
                </c:pt>
                <c:pt idx="63">
                  <c:v>334366208.08668399</c:v>
                </c:pt>
                <c:pt idx="64">
                  <c:v>349232303.349433</c:v>
                </c:pt>
                <c:pt idx="65">
                  <c:v>350631587.77477098</c:v>
                </c:pt>
                <c:pt idx="66">
                  <c:v>356084291.876495</c:v>
                </c:pt>
                <c:pt idx="67">
                  <c:v>360335298.88234597</c:v>
                </c:pt>
                <c:pt idx="68">
                  <c:v>372975146.69693702</c:v>
                </c:pt>
                <c:pt idx="69">
                  <c:v>384782568.88839298</c:v>
                </c:pt>
                <c:pt idx="70">
                  <c:v>385529386.09960997</c:v>
                </c:pt>
                <c:pt idx="71">
                  <c:v>392078633.712789</c:v>
                </c:pt>
                <c:pt idx="72">
                  <c:v>411785121.33008301</c:v>
                </c:pt>
                <c:pt idx="73">
                  <c:v>419404014.13318902</c:v>
                </c:pt>
                <c:pt idx="74">
                  <c:v>426000662.524625</c:v>
                </c:pt>
                <c:pt idx="75">
                  <c:v>449254212.68337202</c:v>
                </c:pt>
                <c:pt idx="76">
                  <c:v>458939020.54319</c:v>
                </c:pt>
                <c:pt idx="77">
                  <c:v>473892800.26059198</c:v>
                </c:pt>
                <c:pt idx="78">
                  <c:v>478935151.79753298</c:v>
                </c:pt>
                <c:pt idx="79">
                  <c:v>481518063.43470401</c:v>
                </c:pt>
                <c:pt idx="80">
                  <c:v>492269176.03477198</c:v>
                </c:pt>
                <c:pt idx="81">
                  <c:v>496258985.40613198</c:v>
                </c:pt>
                <c:pt idx="82">
                  <c:v>518134627.56581402</c:v>
                </c:pt>
                <c:pt idx="83">
                  <c:v>528678228.51724899</c:v>
                </c:pt>
                <c:pt idx="84">
                  <c:v>567139709.13654995</c:v>
                </c:pt>
                <c:pt idx="85">
                  <c:v>617235537.16694605</c:v>
                </c:pt>
                <c:pt idx="86" formatCode="General">
                  <c:v>636657624.36109996</c:v>
                </c:pt>
                <c:pt idx="87">
                  <c:v>652347835.44564104</c:v>
                </c:pt>
                <c:pt idx="88">
                  <c:v>656170905.61067903</c:v>
                </c:pt>
                <c:pt idx="89">
                  <c:v>694799537.87076199</c:v>
                </c:pt>
                <c:pt idx="90">
                  <c:v>742563464.50943696</c:v>
                </c:pt>
                <c:pt idx="91">
                  <c:v>749896489.07666397</c:v>
                </c:pt>
                <c:pt idx="92">
                  <c:v>772807069.05302298</c:v>
                </c:pt>
                <c:pt idx="93">
                  <c:v>783276189.39933097</c:v>
                </c:pt>
                <c:pt idx="94">
                  <c:v>790791532.37583303</c:v>
                </c:pt>
                <c:pt idx="95">
                  <c:v>793873970.03795695</c:v>
                </c:pt>
                <c:pt idx="96">
                  <c:v>812371333.76229596</c:v>
                </c:pt>
                <c:pt idx="97">
                  <c:v>816281680.66342604</c:v>
                </c:pt>
                <c:pt idx="98">
                  <c:v>895854848.142169</c:v>
                </c:pt>
                <c:pt idx="99">
                  <c:v>950044607.23668003</c:v>
                </c:pt>
                <c:pt idx="100">
                  <c:v>958754446.672212</c:v>
                </c:pt>
                <c:pt idx="101">
                  <c:v>1014607419.35447</c:v>
                </c:pt>
                <c:pt idx="102">
                  <c:v>1025924953.82402</c:v>
                </c:pt>
                <c:pt idx="103">
                  <c:v>1165537612.8745</c:v>
                </c:pt>
                <c:pt idx="104">
                  <c:v>1181051971.9307799</c:v>
                </c:pt>
                <c:pt idx="105">
                  <c:v>1184597522.9383299</c:v>
                </c:pt>
                <c:pt idx="106">
                  <c:v>1262576397.8798001</c:v>
                </c:pt>
                <c:pt idx="107">
                  <c:v>1264511430.2467101</c:v>
                </c:pt>
                <c:pt idx="108">
                  <c:v>1279011979.9075301</c:v>
                </c:pt>
                <c:pt idx="109">
                  <c:v>1439996178.1275001</c:v>
                </c:pt>
                <c:pt idx="110">
                  <c:v>1564792569.4021499</c:v>
                </c:pt>
                <c:pt idx="111">
                  <c:v>1713912778.7073801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2-4862-BABE-17D14D5D0B53}"/>
            </c:ext>
          </c:extLst>
        </c:ser>
        <c:ser>
          <c:idx val="3"/>
          <c:order val="3"/>
          <c:tx>
            <c:strRef>
              <c:f>'Total surplus'!$K$9</c:f>
              <c:strCache>
                <c:ptCount val="1"/>
                <c:pt idx="0">
                  <c:v>HVDC only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'Total surplus'!$L$12:$L$124</c:f>
              <c:numCache>
                <c:formatCode>#,##0</c:formatCode>
                <c:ptCount val="113"/>
                <c:pt idx="0">
                  <c:v>-396260216.96440899</c:v>
                </c:pt>
                <c:pt idx="1">
                  <c:v>-247651216.61146399</c:v>
                </c:pt>
                <c:pt idx="2">
                  <c:v>-233611536.567615</c:v>
                </c:pt>
                <c:pt idx="3">
                  <c:v>-202334630.412027</c:v>
                </c:pt>
                <c:pt idx="4">
                  <c:v>-193908643.44944099</c:v>
                </c:pt>
                <c:pt idx="5">
                  <c:v>-184858515.931999</c:v>
                </c:pt>
                <c:pt idx="6">
                  <c:v>-155736688.264797</c:v>
                </c:pt>
                <c:pt idx="7">
                  <c:v>-149510490.31600499</c:v>
                </c:pt>
                <c:pt idx="8">
                  <c:v>-141264048.054764</c:v>
                </c:pt>
                <c:pt idx="9">
                  <c:v>-140144703.980196</c:v>
                </c:pt>
                <c:pt idx="10">
                  <c:v>-130735140.18393099</c:v>
                </c:pt>
                <c:pt idx="11">
                  <c:v>-86862153.075332999</c:v>
                </c:pt>
                <c:pt idx="12">
                  <c:v>-43197520.22208</c:v>
                </c:pt>
                <c:pt idx="13">
                  <c:v>-32788099.584146801</c:v>
                </c:pt>
                <c:pt idx="14">
                  <c:v>-5360848.9647160703</c:v>
                </c:pt>
                <c:pt idx="15">
                  <c:v>8683365.3230469301</c:v>
                </c:pt>
                <c:pt idx="16">
                  <c:v>47496990.487777904</c:v>
                </c:pt>
                <c:pt idx="17">
                  <c:v>110675733.778127</c:v>
                </c:pt>
                <c:pt idx="18">
                  <c:v>117753150.851863</c:v>
                </c:pt>
                <c:pt idx="19">
                  <c:v>143599727.12606999</c:v>
                </c:pt>
                <c:pt idx="20">
                  <c:v>196804701.50757</c:v>
                </c:pt>
                <c:pt idx="21" formatCode="General">
                  <c:v>206846079.709665</c:v>
                </c:pt>
                <c:pt idx="22">
                  <c:v>210419215.45554501</c:v>
                </c:pt>
                <c:pt idx="23">
                  <c:v>210618568.29654199</c:v>
                </c:pt>
                <c:pt idx="24">
                  <c:v>266767096.98587301</c:v>
                </c:pt>
                <c:pt idx="25">
                  <c:v>283369238.64324403</c:v>
                </c:pt>
                <c:pt idx="26">
                  <c:v>295588680.09485501</c:v>
                </c:pt>
                <c:pt idx="27">
                  <c:v>314687827.50827903</c:v>
                </c:pt>
                <c:pt idx="28">
                  <c:v>321390578.63925201</c:v>
                </c:pt>
                <c:pt idx="29">
                  <c:v>341735383.05444402</c:v>
                </c:pt>
                <c:pt idx="30">
                  <c:v>361220651.86374199</c:v>
                </c:pt>
                <c:pt idx="31">
                  <c:v>371377083.73117101</c:v>
                </c:pt>
                <c:pt idx="32">
                  <c:v>374066814.14297199</c:v>
                </c:pt>
                <c:pt idx="33">
                  <c:v>375338813.50988698</c:v>
                </c:pt>
                <c:pt idx="34">
                  <c:v>381831993.59911698</c:v>
                </c:pt>
                <c:pt idx="35">
                  <c:v>390438586.53841603</c:v>
                </c:pt>
                <c:pt idx="36">
                  <c:v>391186379.269876</c:v>
                </c:pt>
                <c:pt idx="37">
                  <c:v>415547344.99720699</c:v>
                </c:pt>
                <c:pt idx="38">
                  <c:v>423501783.36771601</c:v>
                </c:pt>
                <c:pt idx="39">
                  <c:v>437077530.71332699</c:v>
                </c:pt>
                <c:pt idx="40">
                  <c:v>443867983.79987901</c:v>
                </c:pt>
                <c:pt idx="41">
                  <c:v>461393247.78376698</c:v>
                </c:pt>
                <c:pt idx="42">
                  <c:v>466395555.43249202</c:v>
                </c:pt>
                <c:pt idx="43">
                  <c:v>471895516.87256902</c:v>
                </c:pt>
                <c:pt idx="44">
                  <c:v>482571413.78282303</c:v>
                </c:pt>
                <c:pt idx="45">
                  <c:v>484326331.18691999</c:v>
                </c:pt>
                <c:pt idx="46">
                  <c:v>485808502.27743298</c:v>
                </c:pt>
                <c:pt idx="47">
                  <c:v>504235127.30964398</c:v>
                </c:pt>
                <c:pt idx="48">
                  <c:v>514904714.91871899</c:v>
                </c:pt>
                <c:pt idx="49">
                  <c:v>538537313.22352695</c:v>
                </c:pt>
                <c:pt idx="50">
                  <c:v>538566201.678967</c:v>
                </c:pt>
                <c:pt idx="51">
                  <c:v>539352188.62372899</c:v>
                </c:pt>
                <c:pt idx="52">
                  <c:v>549246819.699826</c:v>
                </c:pt>
                <c:pt idx="53">
                  <c:v>559499782.53463101</c:v>
                </c:pt>
                <c:pt idx="54">
                  <c:v>567046430.34731102</c:v>
                </c:pt>
                <c:pt idx="55">
                  <c:v>575575832.58805394</c:v>
                </c:pt>
                <c:pt idx="56">
                  <c:v>596643835.56329095</c:v>
                </c:pt>
                <c:pt idx="57">
                  <c:v>598722606.71264994</c:v>
                </c:pt>
                <c:pt idx="58">
                  <c:v>615747427.72789395</c:v>
                </c:pt>
                <c:pt idx="59">
                  <c:v>618251227.28324497</c:v>
                </c:pt>
                <c:pt idx="60">
                  <c:v>624825684.07475495</c:v>
                </c:pt>
                <c:pt idx="61">
                  <c:v>631552437.12952399</c:v>
                </c:pt>
                <c:pt idx="62">
                  <c:v>633525163.08381605</c:v>
                </c:pt>
                <c:pt idx="63">
                  <c:v>637553418.67328203</c:v>
                </c:pt>
                <c:pt idx="64">
                  <c:v>647838816.79714704</c:v>
                </c:pt>
                <c:pt idx="65">
                  <c:v>648593419.84301996</c:v>
                </c:pt>
                <c:pt idx="66">
                  <c:v>657260198.72808897</c:v>
                </c:pt>
                <c:pt idx="67">
                  <c:v>663529333.92351198</c:v>
                </c:pt>
                <c:pt idx="68">
                  <c:v>667507536.97564995</c:v>
                </c:pt>
                <c:pt idx="69">
                  <c:v>681997808.38878703</c:v>
                </c:pt>
                <c:pt idx="70">
                  <c:v>694601953.20478106</c:v>
                </c:pt>
                <c:pt idx="71">
                  <c:v>701543336.50659299</c:v>
                </c:pt>
                <c:pt idx="72">
                  <c:v>712351299.88669002</c:v>
                </c:pt>
                <c:pt idx="73">
                  <c:v>712788042.38501596</c:v>
                </c:pt>
                <c:pt idx="74">
                  <c:v>714815848.63035905</c:v>
                </c:pt>
                <c:pt idx="75">
                  <c:v>718438868.26866901</c:v>
                </c:pt>
                <c:pt idx="76">
                  <c:v>721857801.74637401</c:v>
                </c:pt>
                <c:pt idx="77">
                  <c:v>736421415.99695897</c:v>
                </c:pt>
                <c:pt idx="78">
                  <c:v>740307187.63948703</c:v>
                </c:pt>
                <c:pt idx="79">
                  <c:v>740635224.994277</c:v>
                </c:pt>
                <c:pt idx="80">
                  <c:v>740748120.59221804</c:v>
                </c:pt>
                <c:pt idx="81">
                  <c:v>743257907.28150403</c:v>
                </c:pt>
                <c:pt idx="82">
                  <c:v>774580701.19612396</c:v>
                </c:pt>
                <c:pt idx="83">
                  <c:v>775011610.10859501</c:v>
                </c:pt>
                <c:pt idx="84">
                  <c:v>794156170.008793</c:v>
                </c:pt>
                <c:pt idx="85">
                  <c:v>803430870.14947999</c:v>
                </c:pt>
                <c:pt idx="86">
                  <c:v>812004555.33983803</c:v>
                </c:pt>
                <c:pt idx="87">
                  <c:v>829010222.33178198</c:v>
                </c:pt>
                <c:pt idx="88">
                  <c:v>832596682.29156899</c:v>
                </c:pt>
                <c:pt idx="89">
                  <c:v>847438990.57462001</c:v>
                </c:pt>
                <c:pt idx="90">
                  <c:v>860979133.509848</c:v>
                </c:pt>
                <c:pt idx="91">
                  <c:v>863476059.46982706</c:v>
                </c:pt>
                <c:pt idx="92">
                  <c:v>867222953.20556498</c:v>
                </c:pt>
                <c:pt idx="93">
                  <c:v>875474348.40208995</c:v>
                </c:pt>
                <c:pt idx="94">
                  <c:v>904640603.99956095</c:v>
                </c:pt>
                <c:pt idx="95">
                  <c:v>909503933.98677099</c:v>
                </c:pt>
                <c:pt idx="96">
                  <c:v>966122281.57916498</c:v>
                </c:pt>
                <c:pt idx="97">
                  <c:v>1065673799.00982</c:v>
                </c:pt>
                <c:pt idx="98">
                  <c:v>1086267535.2167599</c:v>
                </c:pt>
                <c:pt idx="99">
                  <c:v>1105000104.2074299</c:v>
                </c:pt>
                <c:pt idx="100">
                  <c:v>1162075198.9380701</c:v>
                </c:pt>
                <c:pt idx="101">
                  <c:v>1265238889.14113</c:v>
                </c:pt>
                <c:pt idx="102">
                  <c:v>1303787499.4702401</c:v>
                </c:pt>
                <c:pt idx="103">
                  <c:v>1319233376.56792</c:v>
                </c:pt>
                <c:pt idx="104">
                  <c:v>1320580988.2632101</c:v>
                </c:pt>
                <c:pt idx="105">
                  <c:v>1461445133.11639</c:v>
                </c:pt>
                <c:pt idx="106">
                  <c:v>1470160489.8706801</c:v>
                </c:pt>
                <c:pt idx="107">
                  <c:v>1483834029.0812199</c:v>
                </c:pt>
                <c:pt idx="108">
                  <c:v>1493325805.9122801</c:v>
                </c:pt>
                <c:pt idx="109">
                  <c:v>1503012324.3377299</c:v>
                </c:pt>
                <c:pt idx="110">
                  <c:v>1508103331.4558301</c:v>
                </c:pt>
                <c:pt idx="111">
                  <c:v>1534847247.2946401</c:v>
                </c:pt>
                <c:pt idx="112">
                  <c:v>1693002596.5488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C-49FF-A93A-58234CEF7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031007"/>
        <c:axId val="26076847"/>
      </c:lineChart>
      <c:catAx>
        <c:axId val="304031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scenarios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6847"/>
        <c:crosses val="autoZero"/>
        <c:auto val="1"/>
        <c:lblAlgn val="ctr"/>
        <c:lblOffset val="100"/>
        <c:tickLblSkip val="12"/>
        <c:noMultiLvlLbl val="0"/>
      </c:catAx>
      <c:valAx>
        <c:axId val="26076847"/>
        <c:scaling>
          <c:orientation val="minMax"/>
          <c:max val="2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3100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0243658386469"/>
          <c:y val="3.8596491228070177E-2"/>
          <c:w val="0.77912394670593088"/>
          <c:h val="0.75590498023190145"/>
        </c:manualLayout>
      </c:layout>
      <c:lineChart>
        <c:grouping val="standard"/>
        <c:varyColors val="0"/>
        <c:ser>
          <c:idx val="0"/>
          <c:order val="0"/>
          <c:tx>
            <c:v>Central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'Net effects'!$A$12:$A$124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'Net effects'!$D$12:$D$124</c:f>
              <c:numCache>
                <c:formatCode>#,##0</c:formatCode>
                <c:ptCount val="113"/>
                <c:pt idx="0">
                  <c:v>-166643871.70298001</c:v>
                </c:pt>
                <c:pt idx="1">
                  <c:v>-162539240.707288</c:v>
                </c:pt>
                <c:pt idx="2">
                  <c:v>-18784111.955624301</c:v>
                </c:pt>
                <c:pt idx="3">
                  <c:v>127731285.03598</c:v>
                </c:pt>
                <c:pt idx="4">
                  <c:v>176890898.09619501</c:v>
                </c:pt>
                <c:pt idx="5">
                  <c:v>211633157.97099799</c:v>
                </c:pt>
                <c:pt idx="6">
                  <c:v>212252521.67135701</c:v>
                </c:pt>
                <c:pt idx="7">
                  <c:v>228017289.98355499</c:v>
                </c:pt>
                <c:pt idx="8">
                  <c:v>231884014.48363101</c:v>
                </c:pt>
                <c:pt idx="9">
                  <c:v>340597475.14899403</c:v>
                </c:pt>
                <c:pt idx="10">
                  <c:v>375318026.29335999</c:v>
                </c:pt>
                <c:pt idx="11">
                  <c:v>381136051.97149998</c:v>
                </c:pt>
                <c:pt idx="12">
                  <c:v>381381951.60111803</c:v>
                </c:pt>
                <c:pt idx="13">
                  <c:v>433304648.56161398</c:v>
                </c:pt>
                <c:pt idx="14">
                  <c:v>443968653.61060101</c:v>
                </c:pt>
                <c:pt idx="15">
                  <c:v>461615751.32875001</c:v>
                </c:pt>
                <c:pt idx="16">
                  <c:v>466015875.10374802</c:v>
                </c:pt>
                <c:pt idx="17">
                  <c:v>466566110.54387403</c:v>
                </c:pt>
                <c:pt idx="18">
                  <c:v>468802007.31200302</c:v>
                </c:pt>
                <c:pt idx="19">
                  <c:v>473180632.90032297</c:v>
                </c:pt>
                <c:pt idx="20">
                  <c:v>476795073.96561003</c:v>
                </c:pt>
                <c:pt idx="21">
                  <c:v>482261221.72655702</c:v>
                </c:pt>
                <c:pt idx="22">
                  <c:v>493153507.103001</c:v>
                </c:pt>
                <c:pt idx="23">
                  <c:v>496771314.09416097</c:v>
                </c:pt>
                <c:pt idx="24">
                  <c:v>506429986.59610802</c:v>
                </c:pt>
                <c:pt idx="25">
                  <c:v>508345116.30461001</c:v>
                </c:pt>
                <c:pt idx="26">
                  <c:v>529213835.73806798</c:v>
                </c:pt>
                <c:pt idx="27">
                  <c:v>562347349.37425804</c:v>
                </c:pt>
                <c:pt idx="28">
                  <c:v>566658890.97526395</c:v>
                </c:pt>
                <c:pt idx="29">
                  <c:v>579876850.103194</c:v>
                </c:pt>
                <c:pt idx="30">
                  <c:v>627432772.38632596</c:v>
                </c:pt>
                <c:pt idx="31" formatCode="General">
                  <c:v>629048465.27597404</c:v>
                </c:pt>
                <c:pt idx="32">
                  <c:v>634154909.12455904</c:v>
                </c:pt>
                <c:pt idx="33">
                  <c:v>634957569.60687006</c:v>
                </c:pt>
                <c:pt idx="34">
                  <c:v>654668665.72843003</c:v>
                </c:pt>
                <c:pt idx="35">
                  <c:v>665566304.77549601</c:v>
                </c:pt>
                <c:pt idx="36">
                  <c:v>695242362.69190896</c:v>
                </c:pt>
                <c:pt idx="37">
                  <c:v>700307076.40704894</c:v>
                </c:pt>
                <c:pt idx="38">
                  <c:v>701576730.485901</c:v>
                </c:pt>
                <c:pt idx="39">
                  <c:v>728042482.93921804</c:v>
                </c:pt>
                <c:pt idx="40">
                  <c:v>750243715.20440805</c:v>
                </c:pt>
                <c:pt idx="41">
                  <c:v>762297850.16266203</c:v>
                </c:pt>
                <c:pt idx="42">
                  <c:v>783373305.66812098</c:v>
                </c:pt>
                <c:pt idx="43">
                  <c:v>785900515.43456995</c:v>
                </c:pt>
                <c:pt idx="44">
                  <c:v>793456477.24432003</c:v>
                </c:pt>
                <c:pt idx="45">
                  <c:v>794432498.97226298</c:v>
                </c:pt>
                <c:pt idx="46">
                  <c:v>805931491.69932497</c:v>
                </c:pt>
                <c:pt idx="47">
                  <c:v>807600914.92938197</c:v>
                </c:pt>
                <c:pt idx="48">
                  <c:v>811291760.67830098</c:v>
                </c:pt>
                <c:pt idx="49">
                  <c:v>811340610.90666795</c:v>
                </c:pt>
                <c:pt idx="50">
                  <c:v>825316894.749071</c:v>
                </c:pt>
                <c:pt idx="51">
                  <c:v>838988637.43571103</c:v>
                </c:pt>
                <c:pt idx="52">
                  <c:v>852807293.69818199</c:v>
                </c:pt>
                <c:pt idx="53">
                  <c:v>857823242.96084702</c:v>
                </c:pt>
                <c:pt idx="54">
                  <c:v>860161278.82568896</c:v>
                </c:pt>
                <c:pt idx="55">
                  <c:v>873012657.82595098</c:v>
                </c:pt>
                <c:pt idx="56">
                  <c:v>875940538.83799303</c:v>
                </c:pt>
                <c:pt idx="57">
                  <c:v>877655614.68084395</c:v>
                </c:pt>
                <c:pt idx="58">
                  <c:v>889678938.73864806</c:v>
                </c:pt>
                <c:pt idx="59">
                  <c:v>890448207.95801198</c:v>
                </c:pt>
                <c:pt idx="60">
                  <c:v>899902537.26423502</c:v>
                </c:pt>
                <c:pt idx="61">
                  <c:v>920614838.30098796</c:v>
                </c:pt>
                <c:pt idx="62">
                  <c:v>922789368.535447</c:v>
                </c:pt>
                <c:pt idx="63">
                  <c:v>938166517.56416905</c:v>
                </c:pt>
                <c:pt idx="64">
                  <c:v>952607446.31395602</c:v>
                </c:pt>
                <c:pt idx="65">
                  <c:v>962617081.83352602</c:v>
                </c:pt>
                <c:pt idx="66">
                  <c:v>967728431.39540005</c:v>
                </c:pt>
                <c:pt idx="67">
                  <c:v>983616408.09987497</c:v>
                </c:pt>
                <c:pt idx="68">
                  <c:v>988029973.68058002</c:v>
                </c:pt>
                <c:pt idx="69">
                  <c:v>998283442.72625601</c:v>
                </c:pt>
                <c:pt idx="70">
                  <c:v>1001157704.67456</c:v>
                </c:pt>
                <c:pt idx="71">
                  <c:v>1002416388.53468</c:v>
                </c:pt>
                <c:pt idx="72">
                  <c:v>1009211236.19345</c:v>
                </c:pt>
                <c:pt idx="73">
                  <c:v>1037496191.7859</c:v>
                </c:pt>
                <c:pt idx="74">
                  <c:v>1048708048.90386</c:v>
                </c:pt>
                <c:pt idx="75">
                  <c:v>1050656130.58491</c:v>
                </c:pt>
                <c:pt idx="76">
                  <c:v>1075583328.90674</c:v>
                </c:pt>
                <c:pt idx="77">
                  <c:v>1084452884.33991</c:v>
                </c:pt>
                <c:pt idx="78">
                  <c:v>1088542422.1069601</c:v>
                </c:pt>
                <c:pt idx="79">
                  <c:v>1114371001.81058</c:v>
                </c:pt>
                <c:pt idx="80">
                  <c:v>1134474662.9087801</c:v>
                </c:pt>
                <c:pt idx="81">
                  <c:v>1145733620.04265</c:v>
                </c:pt>
                <c:pt idx="82">
                  <c:v>1163847831.77455</c:v>
                </c:pt>
                <c:pt idx="83">
                  <c:v>1174645716.2493</c:v>
                </c:pt>
                <c:pt idx="84">
                  <c:v>1178005222.25542</c:v>
                </c:pt>
                <c:pt idx="85">
                  <c:v>1179145116.9011099</c:v>
                </c:pt>
                <c:pt idx="86">
                  <c:v>1189128145.3167601</c:v>
                </c:pt>
                <c:pt idx="87">
                  <c:v>1194128684.5717199</c:v>
                </c:pt>
                <c:pt idx="88">
                  <c:v>1197081150.86766</c:v>
                </c:pt>
                <c:pt idx="89">
                  <c:v>1198544134.6043701</c:v>
                </c:pt>
                <c:pt idx="90">
                  <c:v>1199669316.32388</c:v>
                </c:pt>
                <c:pt idx="91">
                  <c:v>1202706835.4277799</c:v>
                </c:pt>
                <c:pt idx="92">
                  <c:v>1221713564.1893001</c:v>
                </c:pt>
                <c:pt idx="93">
                  <c:v>1264166512.5321701</c:v>
                </c:pt>
                <c:pt idx="94">
                  <c:v>1274140127.1710401</c:v>
                </c:pt>
                <c:pt idx="95">
                  <c:v>1277017027.3494201</c:v>
                </c:pt>
                <c:pt idx="96">
                  <c:v>1289066780.81673</c:v>
                </c:pt>
                <c:pt idx="97">
                  <c:v>1311994199.6041501</c:v>
                </c:pt>
                <c:pt idx="98">
                  <c:v>1345045507.8527601</c:v>
                </c:pt>
                <c:pt idx="99">
                  <c:v>1501960143.9660599</c:v>
                </c:pt>
                <c:pt idx="100">
                  <c:v>1574344808.11057</c:v>
                </c:pt>
                <c:pt idx="101">
                  <c:v>1575089535.10325</c:v>
                </c:pt>
                <c:pt idx="102">
                  <c:v>1579937442.93345</c:v>
                </c:pt>
                <c:pt idx="103">
                  <c:v>1599337081.28772</c:v>
                </c:pt>
                <c:pt idx="104">
                  <c:v>1609157334.42659</c:v>
                </c:pt>
                <c:pt idx="105">
                  <c:v>1694501047.0471599</c:v>
                </c:pt>
                <c:pt idx="106">
                  <c:v>1711119220.81212</c:v>
                </c:pt>
                <c:pt idx="107">
                  <c:v>1723351841.8289599</c:v>
                </c:pt>
                <c:pt idx="108">
                  <c:v>1731267920.49279</c:v>
                </c:pt>
                <c:pt idx="109">
                  <c:v>1789703049.35987</c:v>
                </c:pt>
                <c:pt idx="110">
                  <c:v>1800218282.62465</c:v>
                </c:pt>
                <c:pt idx="111">
                  <c:v>1952654060.8859401</c:v>
                </c:pt>
                <c:pt idx="112">
                  <c:v>2021522414.5543699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1-4FD5-AF60-245B26E25E0D}"/>
            </c:ext>
          </c:extLst>
        </c:ser>
        <c:ser>
          <c:idx val="1"/>
          <c:order val="1"/>
          <c:tx>
            <c:v>Alternative</c:v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'Net effects'!$A$12:$A$124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'Net effects'!$J$12:$J$124</c:f>
              <c:numCache>
                <c:formatCode>#,##0</c:formatCode>
                <c:ptCount val="113"/>
                <c:pt idx="0">
                  <c:v>-79041402.784074202</c:v>
                </c:pt>
                <c:pt idx="1">
                  <c:v>-59202356.146235898</c:v>
                </c:pt>
                <c:pt idx="2">
                  <c:v>-42818513.089924797</c:v>
                </c:pt>
                <c:pt idx="3">
                  <c:v>-20881833.540045101</c:v>
                </c:pt>
                <c:pt idx="4">
                  <c:v>181368053.08130601</c:v>
                </c:pt>
                <c:pt idx="5">
                  <c:v>214592172.19336399</c:v>
                </c:pt>
                <c:pt idx="6">
                  <c:v>239378684.49664301</c:v>
                </c:pt>
                <c:pt idx="7">
                  <c:v>270022052.34017903</c:v>
                </c:pt>
                <c:pt idx="8">
                  <c:v>297954407.96077597</c:v>
                </c:pt>
                <c:pt idx="9">
                  <c:v>314913259.80645198</c:v>
                </c:pt>
                <c:pt idx="10">
                  <c:v>337054774.60132903</c:v>
                </c:pt>
                <c:pt idx="11">
                  <c:v>340508044.590967</c:v>
                </c:pt>
                <c:pt idx="12">
                  <c:v>372850993.22769803</c:v>
                </c:pt>
                <c:pt idx="13">
                  <c:v>397018089.17165297</c:v>
                </c:pt>
                <c:pt idx="14">
                  <c:v>417039093.63897902</c:v>
                </c:pt>
                <c:pt idx="15">
                  <c:v>418471641.10013801</c:v>
                </c:pt>
                <c:pt idx="16" formatCode="General">
                  <c:v>486167391.06714499</c:v>
                </c:pt>
                <c:pt idx="17">
                  <c:v>486285372.20706499</c:v>
                </c:pt>
                <c:pt idx="18">
                  <c:v>513427512.74585903</c:v>
                </c:pt>
                <c:pt idx="19">
                  <c:v>523366424.85997099</c:v>
                </c:pt>
                <c:pt idx="20">
                  <c:v>529221308.18015301</c:v>
                </c:pt>
                <c:pt idx="21">
                  <c:v>549116919.92880201</c:v>
                </c:pt>
                <c:pt idx="22">
                  <c:v>555031086.05121601</c:v>
                </c:pt>
                <c:pt idx="23">
                  <c:v>558761478.10908198</c:v>
                </c:pt>
                <c:pt idx="24">
                  <c:v>576495817.69559598</c:v>
                </c:pt>
                <c:pt idx="25">
                  <c:v>578220794.363778</c:v>
                </c:pt>
                <c:pt idx="26">
                  <c:v>581898755.61997199</c:v>
                </c:pt>
                <c:pt idx="27">
                  <c:v>628738973.84779596</c:v>
                </c:pt>
                <c:pt idx="28">
                  <c:v>640953989.94480705</c:v>
                </c:pt>
                <c:pt idx="29">
                  <c:v>645717600.56202602</c:v>
                </c:pt>
                <c:pt idx="30">
                  <c:v>651026277.01733899</c:v>
                </c:pt>
                <c:pt idx="31">
                  <c:v>655908460.90276504</c:v>
                </c:pt>
                <c:pt idx="32">
                  <c:v>721298018.57481694</c:v>
                </c:pt>
                <c:pt idx="33">
                  <c:v>722291259.972399</c:v>
                </c:pt>
                <c:pt idx="34">
                  <c:v>746866266.50583899</c:v>
                </c:pt>
                <c:pt idx="35">
                  <c:v>769795904.14492202</c:v>
                </c:pt>
                <c:pt idx="36">
                  <c:v>771189499.496701</c:v>
                </c:pt>
                <c:pt idx="37">
                  <c:v>775532495.15753305</c:v>
                </c:pt>
                <c:pt idx="38">
                  <c:v>777510112.95342803</c:v>
                </c:pt>
                <c:pt idx="39">
                  <c:v>782594233.33424306</c:v>
                </c:pt>
                <c:pt idx="40">
                  <c:v>789023685.44749796</c:v>
                </c:pt>
                <c:pt idx="41">
                  <c:v>796771498.63660395</c:v>
                </c:pt>
                <c:pt idx="42">
                  <c:v>810600177.85502005</c:v>
                </c:pt>
                <c:pt idx="43">
                  <c:v>819382702.123734</c:v>
                </c:pt>
                <c:pt idx="44">
                  <c:v>821295911.13659894</c:v>
                </c:pt>
                <c:pt idx="45">
                  <c:v>824146724.14779305</c:v>
                </c:pt>
                <c:pt idx="46">
                  <c:v>864229337.90798402</c:v>
                </c:pt>
                <c:pt idx="47">
                  <c:v>867007488.32062304</c:v>
                </c:pt>
                <c:pt idx="48">
                  <c:v>870765352.35050404</c:v>
                </c:pt>
                <c:pt idx="49">
                  <c:v>891225548.38962805</c:v>
                </c:pt>
                <c:pt idx="50">
                  <c:v>893636412.39308906</c:v>
                </c:pt>
                <c:pt idx="51">
                  <c:v>914083237.76123095</c:v>
                </c:pt>
                <c:pt idx="52">
                  <c:v>941131072.01443803</c:v>
                </c:pt>
                <c:pt idx="53">
                  <c:v>941990376.61405206</c:v>
                </c:pt>
                <c:pt idx="54">
                  <c:v>946966678.60547602</c:v>
                </c:pt>
                <c:pt idx="55">
                  <c:v>952395050.09915304</c:v>
                </c:pt>
                <c:pt idx="56">
                  <c:v>953751665.25320697</c:v>
                </c:pt>
                <c:pt idx="57">
                  <c:v>954714840.77762306</c:v>
                </c:pt>
                <c:pt idx="58">
                  <c:v>960531951.95189297</c:v>
                </c:pt>
                <c:pt idx="59">
                  <c:v>983143732.73167002</c:v>
                </c:pt>
                <c:pt idx="60">
                  <c:v>985905865.82665098</c:v>
                </c:pt>
                <c:pt idx="61">
                  <c:v>987781499.85349202</c:v>
                </c:pt>
                <c:pt idx="62">
                  <c:v>1010355777.15872</c:v>
                </c:pt>
                <c:pt idx="63">
                  <c:v>1023753381.88033</c:v>
                </c:pt>
                <c:pt idx="64">
                  <c:v>1032204045.34714</c:v>
                </c:pt>
                <c:pt idx="65">
                  <c:v>1037046893.4645801</c:v>
                </c:pt>
                <c:pt idx="66">
                  <c:v>1039651788.42268</c:v>
                </c:pt>
                <c:pt idx="67">
                  <c:v>1039779220.41513</c:v>
                </c:pt>
                <c:pt idx="68">
                  <c:v>1063892458.13175</c:v>
                </c:pt>
                <c:pt idx="69">
                  <c:v>1083400369.4981201</c:v>
                </c:pt>
                <c:pt idx="70">
                  <c:v>1084797195.84659</c:v>
                </c:pt>
                <c:pt idx="71">
                  <c:v>1094102710.0669999</c:v>
                </c:pt>
                <c:pt idx="72">
                  <c:v>1096494061.61795</c:v>
                </c:pt>
                <c:pt idx="73">
                  <c:v>1114727494.5699401</c:v>
                </c:pt>
                <c:pt idx="74">
                  <c:v>1118520136.7448399</c:v>
                </c:pt>
                <c:pt idx="75">
                  <c:v>1125566445.7512701</c:v>
                </c:pt>
                <c:pt idx="76">
                  <c:v>1137871371.4763701</c:v>
                </c:pt>
                <c:pt idx="77">
                  <c:v>1144581687.3671501</c:v>
                </c:pt>
                <c:pt idx="78">
                  <c:v>1152377745.3074501</c:v>
                </c:pt>
                <c:pt idx="79">
                  <c:v>1163678863.26407</c:v>
                </c:pt>
                <c:pt idx="80">
                  <c:v>1170837510.9535899</c:v>
                </c:pt>
                <c:pt idx="81">
                  <c:v>1182177971.65519</c:v>
                </c:pt>
                <c:pt idx="82">
                  <c:v>1182759769.8395</c:v>
                </c:pt>
                <c:pt idx="83">
                  <c:v>1201104725.57532</c:v>
                </c:pt>
                <c:pt idx="84">
                  <c:v>1202797975.5859201</c:v>
                </c:pt>
                <c:pt idx="85">
                  <c:v>1203306725.73927</c:v>
                </c:pt>
                <c:pt idx="86">
                  <c:v>1223874682.9147799</c:v>
                </c:pt>
                <c:pt idx="87">
                  <c:v>1225225831.95116</c:v>
                </c:pt>
                <c:pt idx="88">
                  <c:v>1230580481.8937399</c:v>
                </c:pt>
                <c:pt idx="89">
                  <c:v>1234846647.2230501</c:v>
                </c:pt>
                <c:pt idx="90">
                  <c:v>1242341502.5891299</c:v>
                </c:pt>
                <c:pt idx="91">
                  <c:v>1255231183.86256</c:v>
                </c:pt>
                <c:pt idx="92">
                  <c:v>1260026682.2701499</c:v>
                </c:pt>
                <c:pt idx="93">
                  <c:v>1261035322.54795</c:v>
                </c:pt>
                <c:pt idx="94">
                  <c:v>1288760905.31724</c:v>
                </c:pt>
                <c:pt idx="95">
                  <c:v>1305533216.7117</c:v>
                </c:pt>
                <c:pt idx="96">
                  <c:v>1313237725.5622301</c:v>
                </c:pt>
                <c:pt idx="97">
                  <c:v>1342405703.79917</c:v>
                </c:pt>
                <c:pt idx="98">
                  <c:v>1389489528.5706699</c:v>
                </c:pt>
                <c:pt idx="99">
                  <c:v>1443121610.00214</c:v>
                </c:pt>
                <c:pt idx="100">
                  <c:v>1496987393.0197301</c:v>
                </c:pt>
                <c:pt idx="101">
                  <c:v>1589647112.4496701</c:v>
                </c:pt>
                <c:pt idx="102">
                  <c:v>1609749989.32058</c:v>
                </c:pt>
                <c:pt idx="103">
                  <c:v>1656826020.5587101</c:v>
                </c:pt>
                <c:pt idx="104">
                  <c:v>1683892091.0761399</c:v>
                </c:pt>
                <c:pt idx="105">
                  <c:v>1709163956.80703</c:v>
                </c:pt>
                <c:pt idx="106">
                  <c:v>1711559923.8332</c:v>
                </c:pt>
                <c:pt idx="107">
                  <c:v>1757370063.56757</c:v>
                </c:pt>
                <c:pt idx="108">
                  <c:v>1765744931.9058399</c:v>
                </c:pt>
                <c:pt idx="109">
                  <c:v>1885732679.7154601</c:v>
                </c:pt>
                <c:pt idx="110">
                  <c:v>1977848975.4259</c:v>
                </c:pt>
                <c:pt idx="111">
                  <c:v>5236138317.7125196</c:v>
                </c:pt>
                <c:pt idx="112">
                  <c:v>5395970288.4337997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1-4FD5-AF60-245B26E25E0D}"/>
            </c:ext>
          </c:extLst>
        </c:ser>
        <c:ser>
          <c:idx val="2"/>
          <c:order val="2"/>
          <c:tx>
            <c:v>Future only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'Net effects'!$A$12:$A$124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'Net effects'!$P$12:$P$123</c:f>
              <c:numCache>
                <c:formatCode>#,##0</c:formatCode>
                <c:ptCount val="112"/>
                <c:pt idx="0">
                  <c:v>-376328566.59663802</c:v>
                </c:pt>
                <c:pt idx="1">
                  <c:v>-339727961.79124099</c:v>
                </c:pt>
                <c:pt idx="2">
                  <c:v>-303938797.51613897</c:v>
                </c:pt>
                <c:pt idx="3">
                  <c:v>-274336785.18013602</c:v>
                </c:pt>
                <c:pt idx="4">
                  <c:v>-244737419.44726101</c:v>
                </c:pt>
                <c:pt idx="5">
                  <c:v>-224954629.97145101</c:v>
                </c:pt>
                <c:pt idx="6">
                  <c:v>-160513381.507016</c:v>
                </c:pt>
                <c:pt idx="7">
                  <c:v>-156666031.58846</c:v>
                </c:pt>
                <c:pt idx="8">
                  <c:v>-84564054.586756498</c:v>
                </c:pt>
                <c:pt idx="9">
                  <c:v>-63901988.232038401</c:v>
                </c:pt>
                <c:pt idx="10">
                  <c:v>-54823257.1673996</c:v>
                </c:pt>
                <c:pt idx="11">
                  <c:v>-40976504.878679</c:v>
                </c:pt>
                <c:pt idx="12">
                  <c:v>16583411.5872593</c:v>
                </c:pt>
                <c:pt idx="13">
                  <c:v>20634554.1490793</c:v>
                </c:pt>
                <c:pt idx="14">
                  <c:v>47210806.302989103</c:v>
                </c:pt>
                <c:pt idx="15">
                  <c:v>48786606.772202097</c:v>
                </c:pt>
                <c:pt idx="16">
                  <c:v>50693672.086859599</c:v>
                </c:pt>
                <c:pt idx="17">
                  <c:v>51485143.862163998</c:v>
                </c:pt>
                <c:pt idx="18" formatCode="General">
                  <c:v>59460681.971138097</c:v>
                </c:pt>
                <c:pt idx="19">
                  <c:v>63937552.218071297</c:v>
                </c:pt>
                <c:pt idx="20">
                  <c:v>87545332.181951493</c:v>
                </c:pt>
                <c:pt idx="21">
                  <c:v>90555471.246060893</c:v>
                </c:pt>
                <c:pt idx="22">
                  <c:v>95913321.548945904</c:v>
                </c:pt>
                <c:pt idx="23">
                  <c:v>111139771.079648</c:v>
                </c:pt>
                <c:pt idx="24">
                  <c:v>111912899.807955</c:v>
                </c:pt>
                <c:pt idx="25">
                  <c:v>135825461.80679199</c:v>
                </c:pt>
                <c:pt idx="26">
                  <c:v>143964311.077355</c:v>
                </c:pt>
                <c:pt idx="27">
                  <c:v>146646281.130757</c:v>
                </c:pt>
                <c:pt idx="28">
                  <c:v>148190927.656115</c:v>
                </c:pt>
                <c:pt idx="29">
                  <c:v>158776840.15595001</c:v>
                </c:pt>
                <c:pt idx="30">
                  <c:v>159842701.89713699</c:v>
                </c:pt>
                <c:pt idx="31">
                  <c:v>181002711.57461399</c:v>
                </c:pt>
                <c:pt idx="32">
                  <c:v>181256263.521548</c:v>
                </c:pt>
                <c:pt idx="33">
                  <c:v>184546692.50778401</c:v>
                </c:pt>
                <c:pt idx="34">
                  <c:v>185589259.79935199</c:v>
                </c:pt>
                <c:pt idx="35">
                  <c:v>186546006.480032</c:v>
                </c:pt>
                <c:pt idx="36">
                  <c:v>188047554.41890001</c:v>
                </c:pt>
                <c:pt idx="37">
                  <c:v>195098911.481837</c:v>
                </c:pt>
                <c:pt idx="38">
                  <c:v>196468244.35662499</c:v>
                </c:pt>
                <c:pt idx="39">
                  <c:v>211463287.93276101</c:v>
                </c:pt>
                <c:pt idx="40">
                  <c:v>213076927.61095199</c:v>
                </c:pt>
                <c:pt idx="41">
                  <c:v>218186379.299063</c:v>
                </c:pt>
                <c:pt idx="42">
                  <c:v>224420698.24307799</c:v>
                </c:pt>
                <c:pt idx="43">
                  <c:v>225202316.00834501</c:v>
                </c:pt>
                <c:pt idx="44">
                  <c:v>229840481.231453</c:v>
                </c:pt>
                <c:pt idx="45">
                  <c:v>248999402.47744301</c:v>
                </c:pt>
                <c:pt idx="46">
                  <c:v>251473976.520776</c:v>
                </c:pt>
                <c:pt idx="47">
                  <c:v>254103562.42846501</c:v>
                </c:pt>
                <c:pt idx="48">
                  <c:v>263363084.469089</c:v>
                </c:pt>
                <c:pt idx="49">
                  <c:v>289500604.710931</c:v>
                </c:pt>
                <c:pt idx="50">
                  <c:v>297947227.87780398</c:v>
                </c:pt>
                <c:pt idx="51">
                  <c:v>301700697.13691401</c:v>
                </c:pt>
                <c:pt idx="52">
                  <c:v>327338334.69948602</c:v>
                </c:pt>
                <c:pt idx="53">
                  <c:v>369132337.47759497</c:v>
                </c:pt>
                <c:pt idx="54">
                  <c:v>372603954.05252802</c:v>
                </c:pt>
                <c:pt idx="55">
                  <c:v>373647095.65884203</c:v>
                </c:pt>
                <c:pt idx="56">
                  <c:v>382790345.35235101</c:v>
                </c:pt>
                <c:pt idx="57">
                  <c:v>418577555.04560202</c:v>
                </c:pt>
                <c:pt idx="58">
                  <c:v>429405557.28256297</c:v>
                </c:pt>
                <c:pt idx="59">
                  <c:v>431023375.23841399</c:v>
                </c:pt>
                <c:pt idx="60">
                  <c:v>435082571.30258799</c:v>
                </c:pt>
                <c:pt idx="61">
                  <c:v>442972855.75508898</c:v>
                </c:pt>
                <c:pt idx="62">
                  <c:v>443239699.06886601</c:v>
                </c:pt>
                <c:pt idx="63">
                  <c:v>444290749.68864697</c:v>
                </c:pt>
                <c:pt idx="64">
                  <c:v>458429974.671404</c:v>
                </c:pt>
                <c:pt idx="65">
                  <c:v>464156775.427679</c:v>
                </c:pt>
                <c:pt idx="66">
                  <c:v>467930387.84717798</c:v>
                </c:pt>
                <c:pt idx="67">
                  <c:v>480682416.42171299</c:v>
                </c:pt>
                <c:pt idx="68">
                  <c:v>485603652.90328503</c:v>
                </c:pt>
                <c:pt idx="69">
                  <c:v>508624895.30317998</c:v>
                </c:pt>
                <c:pt idx="70">
                  <c:v>513346475.595779</c:v>
                </c:pt>
                <c:pt idx="71">
                  <c:v>539686320.21771204</c:v>
                </c:pt>
                <c:pt idx="72">
                  <c:v>547840108.93397295</c:v>
                </c:pt>
                <c:pt idx="73">
                  <c:v>560679229.61071897</c:v>
                </c:pt>
                <c:pt idx="74">
                  <c:v>573092719.57125998</c:v>
                </c:pt>
                <c:pt idx="75">
                  <c:v>574557417.931867</c:v>
                </c:pt>
                <c:pt idx="76">
                  <c:v>574565938.77403796</c:v>
                </c:pt>
                <c:pt idx="77">
                  <c:v>576028318.02684104</c:v>
                </c:pt>
                <c:pt idx="78">
                  <c:v>596984138.10291004</c:v>
                </c:pt>
                <c:pt idx="79">
                  <c:v>641821781.41094303</c:v>
                </c:pt>
                <c:pt idx="80">
                  <c:v>659545614.18749297</c:v>
                </c:pt>
                <c:pt idx="81">
                  <c:v>659756949.05250597</c:v>
                </c:pt>
                <c:pt idx="82">
                  <c:v>678259309.61156702</c:v>
                </c:pt>
                <c:pt idx="83">
                  <c:v>735715530.42037904</c:v>
                </c:pt>
                <c:pt idx="84">
                  <c:v>747940278.32656801</c:v>
                </c:pt>
                <c:pt idx="85">
                  <c:v>750281788.84256899</c:v>
                </c:pt>
                <c:pt idx="86">
                  <c:v>761235801.53268194</c:v>
                </c:pt>
                <c:pt idx="87">
                  <c:v>781450102.56567395</c:v>
                </c:pt>
                <c:pt idx="88">
                  <c:v>799568496.10292995</c:v>
                </c:pt>
                <c:pt idx="89">
                  <c:v>811412403.69453001</c:v>
                </c:pt>
                <c:pt idx="90">
                  <c:v>830930536.40603197</c:v>
                </c:pt>
                <c:pt idx="91">
                  <c:v>836732376.91575205</c:v>
                </c:pt>
                <c:pt idx="92">
                  <c:v>851442648.74676096</c:v>
                </c:pt>
                <c:pt idx="93">
                  <c:v>889894658.38680696</c:v>
                </c:pt>
                <c:pt idx="94">
                  <c:v>893237349.79829395</c:v>
                </c:pt>
                <c:pt idx="95">
                  <c:v>904478369.47297597</c:v>
                </c:pt>
                <c:pt idx="96">
                  <c:v>971509837.81605601</c:v>
                </c:pt>
                <c:pt idx="97">
                  <c:v>1002738387.14893</c:v>
                </c:pt>
                <c:pt idx="98">
                  <c:v>1004257991.2148401</c:v>
                </c:pt>
                <c:pt idx="99">
                  <c:v>1023896220.46988</c:v>
                </c:pt>
                <c:pt idx="100">
                  <c:v>1068985410.74906</c:v>
                </c:pt>
                <c:pt idx="101">
                  <c:v>1070638304.89891</c:v>
                </c:pt>
                <c:pt idx="102">
                  <c:v>1090528392.0214801</c:v>
                </c:pt>
                <c:pt idx="103">
                  <c:v>1245113613.9523499</c:v>
                </c:pt>
                <c:pt idx="104">
                  <c:v>1267199539.8738999</c:v>
                </c:pt>
                <c:pt idx="105">
                  <c:v>1303380942.0443799</c:v>
                </c:pt>
                <c:pt idx="106">
                  <c:v>1309939847.67467</c:v>
                </c:pt>
                <c:pt idx="107">
                  <c:v>1345833994.64678</c:v>
                </c:pt>
                <c:pt idx="108">
                  <c:v>1481620627.9697001</c:v>
                </c:pt>
                <c:pt idx="109">
                  <c:v>1549900097.72224</c:v>
                </c:pt>
                <c:pt idx="110">
                  <c:v>1698035503.1538999</c:v>
                </c:pt>
                <c:pt idx="111">
                  <c:v>1818041730.70717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01-4FD5-AF60-245B26E25E0D}"/>
            </c:ext>
          </c:extLst>
        </c:ser>
        <c:ser>
          <c:idx val="3"/>
          <c:order val="3"/>
          <c:tx>
            <c:v>HVDC only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'Net effects'!$V$12:$V$124</c:f>
              <c:numCache>
                <c:formatCode>#,##0</c:formatCode>
                <c:ptCount val="113"/>
                <c:pt idx="0">
                  <c:v>-258907782.249897</c:v>
                </c:pt>
                <c:pt idx="1">
                  <c:v>-135409085.990325</c:v>
                </c:pt>
                <c:pt idx="2">
                  <c:v>-109801979.34479301</c:v>
                </c:pt>
                <c:pt idx="3">
                  <c:v>-70303876.995325893</c:v>
                </c:pt>
                <c:pt idx="4">
                  <c:v>-55468182.768035002</c:v>
                </c:pt>
                <c:pt idx="5">
                  <c:v>-42412780.185702197</c:v>
                </c:pt>
                <c:pt idx="6">
                  <c:v>-18142303.372397099</c:v>
                </c:pt>
                <c:pt idx="7">
                  <c:v>-15220904.5864399</c:v>
                </c:pt>
                <c:pt idx="8">
                  <c:v>-8325622.0564797996</c:v>
                </c:pt>
                <c:pt idx="9">
                  <c:v>2573978.1825976102</c:v>
                </c:pt>
                <c:pt idx="10">
                  <c:v>27543724.5968141</c:v>
                </c:pt>
                <c:pt idx="11">
                  <c:v>81990761.676868796</c:v>
                </c:pt>
                <c:pt idx="12">
                  <c:v>94182451.891058907</c:v>
                </c:pt>
                <c:pt idx="13">
                  <c:v>101126191.21739601</c:v>
                </c:pt>
                <c:pt idx="14">
                  <c:v>141524397.48637599</c:v>
                </c:pt>
                <c:pt idx="15">
                  <c:v>225299677.90228999</c:v>
                </c:pt>
                <c:pt idx="16">
                  <c:v>243114192.316295</c:v>
                </c:pt>
                <c:pt idx="17">
                  <c:v>271375655.88297403</c:v>
                </c:pt>
                <c:pt idx="18">
                  <c:v>278989833.03005898</c:v>
                </c:pt>
                <c:pt idx="19">
                  <c:v>279946839.58199602</c:v>
                </c:pt>
                <c:pt idx="20">
                  <c:v>315381530.52350301</c:v>
                </c:pt>
                <c:pt idx="21">
                  <c:v>328831593.66829699</c:v>
                </c:pt>
                <c:pt idx="22">
                  <c:v>342486083.03907901</c:v>
                </c:pt>
                <c:pt idx="23">
                  <c:v>392471314.99604702</c:v>
                </c:pt>
                <c:pt idx="24">
                  <c:v>396873494.634848</c:v>
                </c:pt>
                <c:pt idx="25">
                  <c:v>401716370.03007299</c:v>
                </c:pt>
                <c:pt idx="26">
                  <c:v>403744446.00338602</c:v>
                </c:pt>
                <c:pt idx="27">
                  <c:v>408768620.40569299</c:v>
                </c:pt>
                <c:pt idx="28">
                  <c:v>440269716.95633298</c:v>
                </c:pt>
                <c:pt idx="29">
                  <c:v>452843697.00298101</c:v>
                </c:pt>
                <c:pt idx="30">
                  <c:v>454430135.46271801</c:v>
                </c:pt>
                <c:pt idx="31">
                  <c:v>471872133.96182799</c:v>
                </c:pt>
                <c:pt idx="32">
                  <c:v>500215620.53503799</c:v>
                </c:pt>
                <c:pt idx="33">
                  <c:v>503867815.045991</c:v>
                </c:pt>
                <c:pt idx="34">
                  <c:v>506803528.40845299</c:v>
                </c:pt>
                <c:pt idx="35">
                  <c:v>507185248.89848799</c:v>
                </c:pt>
                <c:pt idx="36">
                  <c:v>517756139.77699798</c:v>
                </c:pt>
                <c:pt idx="37">
                  <c:v>528137467.75635999</c:v>
                </c:pt>
                <c:pt idx="38">
                  <c:v>550400963.85088801</c:v>
                </c:pt>
                <c:pt idx="39">
                  <c:v>552358813.90428305</c:v>
                </c:pt>
                <c:pt idx="40">
                  <c:v>557681987.49080002</c:v>
                </c:pt>
                <c:pt idx="41">
                  <c:v>564614244.21165395</c:v>
                </c:pt>
                <c:pt idx="42">
                  <c:v>572300448.62352598</c:v>
                </c:pt>
                <c:pt idx="43">
                  <c:v>589277146.06659806</c:v>
                </c:pt>
                <c:pt idx="44">
                  <c:v>589529363.99082601</c:v>
                </c:pt>
                <c:pt idx="45">
                  <c:v>592506420.06225395</c:v>
                </c:pt>
                <c:pt idx="46">
                  <c:v>593496272.54421496</c:v>
                </c:pt>
                <c:pt idx="47" formatCode="General">
                  <c:v>597908872.65350997</c:v>
                </c:pt>
                <c:pt idx="48">
                  <c:v>605900438.89133406</c:v>
                </c:pt>
                <c:pt idx="49">
                  <c:v>627236365.86718202</c:v>
                </c:pt>
                <c:pt idx="50">
                  <c:v>644599847.86709404</c:v>
                </c:pt>
                <c:pt idx="51">
                  <c:v>678041743.33100104</c:v>
                </c:pt>
                <c:pt idx="52">
                  <c:v>680846201.54757202</c:v>
                </c:pt>
                <c:pt idx="53">
                  <c:v>682143168.32686102</c:v>
                </c:pt>
                <c:pt idx="54">
                  <c:v>689769528.391366</c:v>
                </c:pt>
                <c:pt idx="55">
                  <c:v>692911732.06167603</c:v>
                </c:pt>
                <c:pt idx="56">
                  <c:v>697823277.39644599</c:v>
                </c:pt>
                <c:pt idx="57">
                  <c:v>708268596.99824297</c:v>
                </c:pt>
                <c:pt idx="58">
                  <c:v>723156598.19386494</c:v>
                </c:pt>
                <c:pt idx="59">
                  <c:v>731674902.93668795</c:v>
                </c:pt>
                <c:pt idx="60">
                  <c:v>737457146.10039306</c:v>
                </c:pt>
                <c:pt idx="61">
                  <c:v>740583827.52190495</c:v>
                </c:pt>
                <c:pt idx="62">
                  <c:v>744815210.70234597</c:v>
                </c:pt>
                <c:pt idx="63">
                  <c:v>764960333.98749602</c:v>
                </c:pt>
                <c:pt idx="64">
                  <c:v>766715348.08775198</c:v>
                </c:pt>
                <c:pt idx="65">
                  <c:v>767571436.24369895</c:v>
                </c:pt>
                <c:pt idx="66">
                  <c:v>779902246.58527303</c:v>
                </c:pt>
                <c:pt idx="67">
                  <c:v>783923709.48686194</c:v>
                </c:pt>
                <c:pt idx="68">
                  <c:v>786784303.56179798</c:v>
                </c:pt>
                <c:pt idx="69">
                  <c:v>793742058.66851103</c:v>
                </c:pt>
                <c:pt idx="70">
                  <c:v>796907177.46440899</c:v>
                </c:pt>
                <c:pt idx="71">
                  <c:v>797708287.63007796</c:v>
                </c:pt>
                <c:pt idx="72">
                  <c:v>810919189.861884</c:v>
                </c:pt>
                <c:pt idx="73">
                  <c:v>816246227.05911899</c:v>
                </c:pt>
                <c:pt idx="74">
                  <c:v>817533243.09208202</c:v>
                </c:pt>
                <c:pt idx="75">
                  <c:v>828311247.76846695</c:v>
                </c:pt>
                <c:pt idx="76">
                  <c:v>832614433.63723803</c:v>
                </c:pt>
                <c:pt idx="77">
                  <c:v>841960096.56543303</c:v>
                </c:pt>
                <c:pt idx="78">
                  <c:v>845664152.28189898</c:v>
                </c:pt>
                <c:pt idx="79">
                  <c:v>856435212.40793705</c:v>
                </c:pt>
                <c:pt idx="80">
                  <c:v>860052489.81447399</c:v>
                </c:pt>
                <c:pt idx="81">
                  <c:v>866724453.06144404</c:v>
                </c:pt>
                <c:pt idx="82">
                  <c:v>880458206.33396196</c:v>
                </c:pt>
                <c:pt idx="83">
                  <c:v>888777227.41972995</c:v>
                </c:pt>
                <c:pt idx="84">
                  <c:v>908275683.59013295</c:v>
                </c:pt>
                <c:pt idx="85">
                  <c:v>920415297.74836504</c:v>
                </c:pt>
                <c:pt idx="86">
                  <c:v>921575111.17097104</c:v>
                </c:pt>
                <c:pt idx="87">
                  <c:v>928068537.09104598</c:v>
                </c:pt>
                <c:pt idx="88">
                  <c:v>941968724.27684295</c:v>
                </c:pt>
                <c:pt idx="89">
                  <c:v>964824764.51908803</c:v>
                </c:pt>
                <c:pt idx="90">
                  <c:v>965249516.26888895</c:v>
                </c:pt>
                <c:pt idx="91">
                  <c:v>972594867.81808603</c:v>
                </c:pt>
                <c:pt idx="92">
                  <c:v>996706499.05878603</c:v>
                </c:pt>
                <c:pt idx="93">
                  <c:v>998671734.71398699</c:v>
                </c:pt>
                <c:pt idx="94">
                  <c:v>1008844666.8149</c:v>
                </c:pt>
                <c:pt idx="95">
                  <c:v>1011677523.61572</c:v>
                </c:pt>
                <c:pt idx="96">
                  <c:v>1051352519.88659</c:v>
                </c:pt>
                <c:pt idx="97">
                  <c:v>1134703172.7179999</c:v>
                </c:pt>
                <c:pt idx="98">
                  <c:v>1225842921.57759</c:v>
                </c:pt>
                <c:pt idx="99">
                  <c:v>1244353262.1805999</c:v>
                </c:pt>
                <c:pt idx="100">
                  <c:v>1262780364.4238701</c:v>
                </c:pt>
                <c:pt idx="101">
                  <c:v>1286664811.14555</c:v>
                </c:pt>
                <c:pt idx="102">
                  <c:v>1389791285.51138</c:v>
                </c:pt>
                <c:pt idx="103">
                  <c:v>1464298530.4765899</c:v>
                </c:pt>
                <c:pt idx="104">
                  <c:v>1472446291.1110899</c:v>
                </c:pt>
                <c:pt idx="105">
                  <c:v>1527353958.072</c:v>
                </c:pt>
                <c:pt idx="106">
                  <c:v>1537544299.9196401</c:v>
                </c:pt>
                <c:pt idx="107">
                  <c:v>1559715918.9388299</c:v>
                </c:pt>
                <c:pt idx="108">
                  <c:v>1574409835.19965</c:v>
                </c:pt>
                <c:pt idx="109">
                  <c:v>1596030459.2276001</c:v>
                </c:pt>
                <c:pt idx="110">
                  <c:v>1641978423.99277</c:v>
                </c:pt>
                <c:pt idx="111">
                  <c:v>1663086534.8736999</c:v>
                </c:pt>
                <c:pt idx="112">
                  <c:v>1875247983.1912401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2-419C-B9E0-EDE261A8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031007"/>
        <c:axId val="26076847"/>
      </c:lineChart>
      <c:catAx>
        <c:axId val="304031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scenarios ranked from</a:t>
                </a:r>
                <a:r>
                  <a:rPr lang="en-US" baseline="0"/>
                  <a:t> lowest to highest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6847"/>
        <c:crosses val="autoZero"/>
        <c:auto val="1"/>
        <c:lblAlgn val="ctr"/>
        <c:lblOffset val="100"/>
        <c:tickLblSkip val="12"/>
        <c:noMultiLvlLbl val="0"/>
      </c:catAx>
      <c:valAx>
        <c:axId val="26076847"/>
        <c:scaling>
          <c:orientation val="minMax"/>
          <c:max val="2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effects, grid use model, total surplus basis</a:t>
                </a:r>
              </a:p>
            </c:rich>
          </c:tx>
          <c:layout>
            <c:manualLayout>
              <c:xMode val="edge"/>
              <c:yMode val="edge"/>
              <c:x val="3.3440998867549171E-2"/>
              <c:y val="7.16497516462127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3100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80243658386469"/>
          <c:y val="3.8596491228070177E-2"/>
          <c:w val="0.77912394670593088"/>
          <c:h val="0.75590498023190145"/>
        </c:manualLayout>
      </c:layout>
      <c:lineChart>
        <c:grouping val="standard"/>
        <c:varyColors val="0"/>
        <c:ser>
          <c:idx val="0"/>
          <c:order val="0"/>
          <c:tx>
            <c:v>Central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'Net effects'!$A$12:$A$124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'Net effects'!$G$12:$G$124</c:f>
              <c:numCache>
                <c:formatCode>#,##0</c:formatCode>
                <c:ptCount val="113"/>
                <c:pt idx="0">
                  <c:v>-4283339987.4604602</c:v>
                </c:pt>
                <c:pt idx="1">
                  <c:v>-2787789089.79072</c:v>
                </c:pt>
                <c:pt idx="2">
                  <c:v>-2270462044.0455298</c:v>
                </c:pt>
                <c:pt idx="3">
                  <c:v>-2048650039.98647</c:v>
                </c:pt>
                <c:pt idx="4">
                  <c:v>-1953150979.00633</c:v>
                </c:pt>
                <c:pt idx="5">
                  <c:v>-1513467177.9021499</c:v>
                </c:pt>
                <c:pt idx="6">
                  <c:v>-1400679700.3541601</c:v>
                </c:pt>
                <c:pt idx="7">
                  <c:v>-1313470873.9365799</c:v>
                </c:pt>
                <c:pt idx="8">
                  <c:v>-1303805266.6201</c:v>
                </c:pt>
                <c:pt idx="9">
                  <c:v>-1301432874.88276</c:v>
                </c:pt>
                <c:pt idx="10">
                  <c:v>-1265163606.14486</c:v>
                </c:pt>
                <c:pt idx="11">
                  <c:v>-1244104327.5118301</c:v>
                </c:pt>
                <c:pt idx="12">
                  <c:v>-1144462767.4184599</c:v>
                </c:pt>
                <c:pt idx="13">
                  <c:v>-1003419266.14309</c:v>
                </c:pt>
                <c:pt idx="14">
                  <c:v>-841172335.42437506</c:v>
                </c:pt>
                <c:pt idx="15">
                  <c:v>-595750315.011024</c:v>
                </c:pt>
                <c:pt idx="16">
                  <c:v>-419520410.43965203</c:v>
                </c:pt>
                <c:pt idx="17">
                  <c:v>-393066091.80557102</c:v>
                </c:pt>
                <c:pt idx="18">
                  <c:v>-311720157.33386302</c:v>
                </c:pt>
                <c:pt idx="19">
                  <c:v>-292865723.97074699</c:v>
                </c:pt>
                <c:pt idx="20">
                  <c:v>-212197761.27669299</c:v>
                </c:pt>
                <c:pt idx="21">
                  <c:v>-83541824.0552174</c:v>
                </c:pt>
                <c:pt idx="22">
                  <c:v>20133159.536485899</c:v>
                </c:pt>
                <c:pt idx="23">
                  <c:v>192662861.421983</c:v>
                </c:pt>
                <c:pt idx="24">
                  <c:v>250903092.85628599</c:v>
                </c:pt>
                <c:pt idx="25">
                  <c:v>357181901.51569003</c:v>
                </c:pt>
                <c:pt idx="26">
                  <c:v>362482960.49102497</c:v>
                </c:pt>
                <c:pt idx="27">
                  <c:v>384677033.50262302</c:v>
                </c:pt>
                <c:pt idx="28">
                  <c:v>385631673.61372501</c:v>
                </c:pt>
                <c:pt idx="29">
                  <c:v>423980927.033391</c:v>
                </c:pt>
                <c:pt idx="30">
                  <c:v>462699584.05107403</c:v>
                </c:pt>
                <c:pt idx="31">
                  <c:v>485337997.12555897</c:v>
                </c:pt>
                <c:pt idx="32">
                  <c:v>507826864.47623003</c:v>
                </c:pt>
                <c:pt idx="33">
                  <c:v>514807958.52060902</c:v>
                </c:pt>
                <c:pt idx="34">
                  <c:v>621457379.29022002</c:v>
                </c:pt>
                <c:pt idx="35">
                  <c:v>649585539.97422898</c:v>
                </c:pt>
                <c:pt idx="36">
                  <c:v>666327140.766168</c:v>
                </c:pt>
                <c:pt idx="37">
                  <c:v>673591974.41563106</c:v>
                </c:pt>
                <c:pt idx="38">
                  <c:v>684049513.00506794</c:v>
                </c:pt>
                <c:pt idx="39">
                  <c:v>695680363.43890297</c:v>
                </c:pt>
                <c:pt idx="40">
                  <c:v>725086395.570696</c:v>
                </c:pt>
                <c:pt idx="41">
                  <c:v>799011665.51705503</c:v>
                </c:pt>
                <c:pt idx="42">
                  <c:v>828034320.95574498</c:v>
                </c:pt>
                <c:pt idx="43">
                  <c:v>845922638.05317104</c:v>
                </c:pt>
                <c:pt idx="44">
                  <c:v>860941900.22684598</c:v>
                </c:pt>
                <c:pt idx="45">
                  <c:v>873817950.76626098</c:v>
                </c:pt>
                <c:pt idx="46">
                  <c:v>880247269.233235</c:v>
                </c:pt>
                <c:pt idx="47">
                  <c:v>985980523.75678098</c:v>
                </c:pt>
                <c:pt idx="48">
                  <c:v>1010912454.92713</c:v>
                </c:pt>
                <c:pt idx="49">
                  <c:v>1074628072.9605999</c:v>
                </c:pt>
                <c:pt idx="50">
                  <c:v>1098171952.65555</c:v>
                </c:pt>
                <c:pt idx="51">
                  <c:v>1111745557.6115799</c:v>
                </c:pt>
                <c:pt idx="52">
                  <c:v>1170059563.26563</c:v>
                </c:pt>
                <c:pt idx="53">
                  <c:v>1204860283.5624101</c:v>
                </c:pt>
                <c:pt idx="54">
                  <c:v>1231895750.6371601</c:v>
                </c:pt>
                <c:pt idx="55">
                  <c:v>1273943638.0454199</c:v>
                </c:pt>
                <c:pt idx="56">
                  <c:v>1278959393.68483</c:v>
                </c:pt>
                <c:pt idx="57">
                  <c:v>1279469153.3621299</c:v>
                </c:pt>
                <c:pt idx="58">
                  <c:v>1310141274.82377</c:v>
                </c:pt>
                <c:pt idx="59">
                  <c:v>1337991275.72034</c:v>
                </c:pt>
                <c:pt idx="60">
                  <c:v>1345597769.98858</c:v>
                </c:pt>
                <c:pt idx="61">
                  <c:v>1360585512.1817999</c:v>
                </c:pt>
                <c:pt idx="62">
                  <c:v>1370193185.4051001</c:v>
                </c:pt>
                <c:pt idx="63">
                  <c:v>1371554658.35236</c:v>
                </c:pt>
                <c:pt idx="64">
                  <c:v>1379643689.0620301</c:v>
                </c:pt>
                <c:pt idx="65">
                  <c:v>1396063703.5143001</c:v>
                </c:pt>
                <c:pt idx="66">
                  <c:v>1426331698.0936899</c:v>
                </c:pt>
                <c:pt idx="67">
                  <c:v>1428497051.26652</c:v>
                </c:pt>
                <c:pt idx="68">
                  <c:v>1449709179.2200601</c:v>
                </c:pt>
                <c:pt idx="69">
                  <c:v>1478921849.32599</c:v>
                </c:pt>
                <c:pt idx="70">
                  <c:v>1485707505.43768</c:v>
                </c:pt>
                <c:pt idx="71">
                  <c:v>1579060304.06882</c:v>
                </c:pt>
                <c:pt idx="72">
                  <c:v>1701692723.91766</c:v>
                </c:pt>
                <c:pt idx="73">
                  <c:v>1709757399.2770901</c:v>
                </c:pt>
                <c:pt idx="74">
                  <c:v>1724061551.0815301</c:v>
                </c:pt>
                <c:pt idx="75">
                  <c:v>1726922804.1804099</c:v>
                </c:pt>
                <c:pt idx="76">
                  <c:v>1756371244.2869101</c:v>
                </c:pt>
                <c:pt idx="77">
                  <c:v>1774416787.38429</c:v>
                </c:pt>
                <c:pt idx="78">
                  <c:v>1798623665.7303801</c:v>
                </c:pt>
                <c:pt idx="79">
                  <c:v>1808931620.1079299</c:v>
                </c:pt>
                <c:pt idx="80">
                  <c:v>1825235339.70575</c:v>
                </c:pt>
                <c:pt idx="81">
                  <c:v>1830676288.9579999</c:v>
                </c:pt>
                <c:pt idx="82">
                  <c:v>1837600830.7116899</c:v>
                </c:pt>
                <c:pt idx="83">
                  <c:v>1909189359.61677</c:v>
                </c:pt>
                <c:pt idx="84">
                  <c:v>1938533293.1465099</c:v>
                </c:pt>
                <c:pt idx="85">
                  <c:v>1999246771.2514999</c:v>
                </c:pt>
                <c:pt idx="86">
                  <c:v>2059191495.2987399</c:v>
                </c:pt>
                <c:pt idx="87">
                  <c:v>2104403769.32288</c:v>
                </c:pt>
                <c:pt idx="88">
                  <c:v>2140882106.88853</c:v>
                </c:pt>
                <c:pt idx="89">
                  <c:v>2183996991.0669899</c:v>
                </c:pt>
                <c:pt idx="90">
                  <c:v>2202683849.8263102</c:v>
                </c:pt>
                <c:pt idx="91">
                  <c:v>2238333045.8958998</c:v>
                </c:pt>
                <c:pt idx="92">
                  <c:v>2281591114.5912299</c:v>
                </c:pt>
                <c:pt idx="93">
                  <c:v>2345282580.0981202</c:v>
                </c:pt>
                <c:pt idx="94">
                  <c:v>2424863183.5213799</c:v>
                </c:pt>
                <c:pt idx="95">
                  <c:v>2445010451.7354798</c:v>
                </c:pt>
                <c:pt idx="96">
                  <c:v>2574009379.4736199</c:v>
                </c:pt>
                <c:pt idx="97">
                  <c:v>2654644873.39958</c:v>
                </c:pt>
                <c:pt idx="98">
                  <c:v>2673239868.3684402</c:v>
                </c:pt>
                <c:pt idx="99">
                  <c:v>2680552130.0220299</c:v>
                </c:pt>
                <c:pt idx="100">
                  <c:v>2742482055.2589302</c:v>
                </c:pt>
                <c:pt idx="101">
                  <c:v>2775127517.3386402</c:v>
                </c:pt>
                <c:pt idx="102">
                  <c:v>2973802534.5953398</c:v>
                </c:pt>
                <c:pt idx="103">
                  <c:v>3023125305.3429499</c:v>
                </c:pt>
                <c:pt idx="104">
                  <c:v>3064712278.6146498</c:v>
                </c:pt>
                <c:pt idx="105">
                  <c:v>3281039171.0589199</c:v>
                </c:pt>
                <c:pt idx="106">
                  <c:v>3311550227.04632</c:v>
                </c:pt>
                <c:pt idx="107">
                  <c:v>3464180671.47574</c:v>
                </c:pt>
                <c:pt idx="108">
                  <c:v>3665130047.6474099</c:v>
                </c:pt>
                <c:pt idx="109">
                  <c:v>3737433824.6278601</c:v>
                </c:pt>
                <c:pt idx="110">
                  <c:v>3999298803.2006502</c:v>
                </c:pt>
                <c:pt idx="111">
                  <c:v>4648501444.1371202</c:v>
                </c:pt>
                <c:pt idx="112">
                  <c:v>5035256278.7022495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1-4FD5-AF60-245B26E25E0D}"/>
            </c:ext>
          </c:extLst>
        </c:ser>
        <c:ser>
          <c:idx val="1"/>
          <c:order val="1"/>
          <c:tx>
            <c:v>Alternative</c:v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'Net effects'!$A$12:$A$124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'Net effects'!$M$12:$M$124</c:f>
              <c:numCache>
                <c:formatCode>#,##0</c:formatCode>
                <c:ptCount val="113"/>
                <c:pt idx="0">
                  <c:v>-4332883404.7828503</c:v>
                </c:pt>
                <c:pt idx="1">
                  <c:v>-3697362464.5868001</c:v>
                </c:pt>
                <c:pt idx="2">
                  <c:v>-3624039470.9443402</c:v>
                </c:pt>
                <c:pt idx="3">
                  <c:v>-3520988802.77736</c:v>
                </c:pt>
                <c:pt idx="4">
                  <c:v>-3362729061.9147201</c:v>
                </c:pt>
                <c:pt idx="5">
                  <c:v>-3334501776.6519899</c:v>
                </c:pt>
                <c:pt idx="6">
                  <c:v>-3301192727.1406202</c:v>
                </c:pt>
                <c:pt idx="7">
                  <c:v>-3255523787.2452502</c:v>
                </c:pt>
                <c:pt idx="8">
                  <c:v>-3143450289.0451102</c:v>
                </c:pt>
                <c:pt idx="9">
                  <c:v>-3094978579.5770001</c:v>
                </c:pt>
                <c:pt idx="10">
                  <c:v>-3042654312.8548498</c:v>
                </c:pt>
                <c:pt idx="11">
                  <c:v>-2859299256.7972002</c:v>
                </c:pt>
                <c:pt idx="12">
                  <c:v>-2843694414.7838802</c:v>
                </c:pt>
                <c:pt idx="13">
                  <c:v>-2590209851.57619</c:v>
                </c:pt>
                <c:pt idx="14">
                  <c:v>-2578160388.0971498</c:v>
                </c:pt>
                <c:pt idx="15">
                  <c:v>-2566545638.4751601</c:v>
                </c:pt>
                <c:pt idx="16">
                  <c:v>-2533986474.0868802</c:v>
                </c:pt>
                <c:pt idx="17">
                  <c:v>-2409347838.4854102</c:v>
                </c:pt>
                <c:pt idx="18">
                  <c:v>-2346579225.7679</c:v>
                </c:pt>
                <c:pt idx="19">
                  <c:v>-2343887399.2866602</c:v>
                </c:pt>
                <c:pt idx="20">
                  <c:v>-2341327032.78754</c:v>
                </c:pt>
                <c:pt idx="21">
                  <c:v>-2327776450.8894501</c:v>
                </c:pt>
                <c:pt idx="22">
                  <c:v>-2206714564.6237102</c:v>
                </c:pt>
                <c:pt idx="23">
                  <c:v>-2151858927.6356201</c:v>
                </c:pt>
                <c:pt idx="24">
                  <c:v>-2142121509.9047</c:v>
                </c:pt>
                <c:pt idx="25">
                  <c:v>-2057070009.9135499</c:v>
                </c:pt>
                <c:pt idx="26">
                  <c:v>-1976833349.7698901</c:v>
                </c:pt>
                <c:pt idx="27">
                  <c:v>-1968921885.5768499</c:v>
                </c:pt>
                <c:pt idx="28">
                  <c:v>-1964495140.4053199</c:v>
                </c:pt>
                <c:pt idx="29">
                  <c:v>-1947780807.4322801</c:v>
                </c:pt>
                <c:pt idx="30">
                  <c:v>-1934264453.60461</c:v>
                </c:pt>
                <c:pt idx="31">
                  <c:v>-1924138067.07868</c:v>
                </c:pt>
                <c:pt idx="32">
                  <c:v>-1799873957.7487299</c:v>
                </c:pt>
                <c:pt idx="33">
                  <c:v>-1754107857.9597499</c:v>
                </c:pt>
                <c:pt idx="34">
                  <c:v>-1689142198.0044501</c:v>
                </c:pt>
                <c:pt idx="35">
                  <c:v>-1677020185.3043301</c:v>
                </c:pt>
                <c:pt idx="36">
                  <c:v>-1594120545.03369</c:v>
                </c:pt>
                <c:pt idx="37">
                  <c:v>-1589544602.8509099</c:v>
                </c:pt>
                <c:pt idx="38">
                  <c:v>-1589369112.4372201</c:v>
                </c:pt>
                <c:pt idx="39">
                  <c:v>-1580796436.01824</c:v>
                </c:pt>
                <c:pt idx="40">
                  <c:v>-1530297970.24405</c:v>
                </c:pt>
                <c:pt idx="41" formatCode="General">
                  <c:v>-1521493639.6438401</c:v>
                </c:pt>
                <c:pt idx="42">
                  <c:v>-1500751493.76915</c:v>
                </c:pt>
                <c:pt idx="43">
                  <c:v>-1488624387.9590001</c:v>
                </c:pt>
                <c:pt idx="44">
                  <c:v>-1482609286.6757901</c:v>
                </c:pt>
                <c:pt idx="45">
                  <c:v>-1396272405.7195799</c:v>
                </c:pt>
                <c:pt idx="46">
                  <c:v>-1306097753.4210701</c:v>
                </c:pt>
                <c:pt idx="47">
                  <c:v>-1301563692.85042</c:v>
                </c:pt>
                <c:pt idx="48">
                  <c:v>-1287969139.04704</c:v>
                </c:pt>
                <c:pt idx="49">
                  <c:v>-1188401997.12165</c:v>
                </c:pt>
                <c:pt idx="50">
                  <c:v>-1144080600.9102399</c:v>
                </c:pt>
                <c:pt idx="51">
                  <c:v>-1135772546.44398</c:v>
                </c:pt>
                <c:pt idx="52">
                  <c:v>-1040355811.50974</c:v>
                </c:pt>
                <c:pt idx="53">
                  <c:v>-1003270414.9071</c:v>
                </c:pt>
                <c:pt idx="54">
                  <c:v>-1000414194.48562</c:v>
                </c:pt>
                <c:pt idx="55">
                  <c:v>-964368661.252087</c:v>
                </c:pt>
                <c:pt idx="56">
                  <c:v>-958691107.89804196</c:v>
                </c:pt>
                <c:pt idx="57">
                  <c:v>-925370955.30286205</c:v>
                </c:pt>
                <c:pt idx="58">
                  <c:v>-916009362.82439995</c:v>
                </c:pt>
                <c:pt idx="59">
                  <c:v>-850521627.34261405</c:v>
                </c:pt>
                <c:pt idx="60">
                  <c:v>-850371556.68886697</c:v>
                </c:pt>
                <c:pt idx="61">
                  <c:v>-792449324.39226902</c:v>
                </c:pt>
                <c:pt idx="62">
                  <c:v>-731767847.73042798</c:v>
                </c:pt>
                <c:pt idx="63">
                  <c:v>-699536890.31612098</c:v>
                </c:pt>
                <c:pt idx="64">
                  <c:v>-662069979.35691798</c:v>
                </c:pt>
                <c:pt idx="65">
                  <c:v>-636446151.82003605</c:v>
                </c:pt>
                <c:pt idx="66">
                  <c:v>-547636280.553532</c:v>
                </c:pt>
                <c:pt idx="67">
                  <c:v>-539636763.52106595</c:v>
                </c:pt>
                <c:pt idx="68">
                  <c:v>-430193243.197119</c:v>
                </c:pt>
                <c:pt idx="69">
                  <c:v>-404793304.79211098</c:v>
                </c:pt>
                <c:pt idx="70">
                  <c:v>-381508021.28957099</c:v>
                </c:pt>
                <c:pt idx="71">
                  <c:v>-373484101.78876501</c:v>
                </c:pt>
                <c:pt idx="72">
                  <c:v>-372364068.07450497</c:v>
                </c:pt>
                <c:pt idx="73">
                  <c:v>-370855837.75597</c:v>
                </c:pt>
                <c:pt idx="74">
                  <c:v>-362298440.60258198</c:v>
                </c:pt>
                <c:pt idx="75">
                  <c:v>-338632069.06718898</c:v>
                </c:pt>
                <c:pt idx="76">
                  <c:v>-326220910.54267502</c:v>
                </c:pt>
                <c:pt idx="77">
                  <c:v>-263704289.274176</c:v>
                </c:pt>
                <c:pt idx="78">
                  <c:v>-241916114.225732</c:v>
                </c:pt>
                <c:pt idx="79">
                  <c:v>-219137046.692577</c:v>
                </c:pt>
                <c:pt idx="80">
                  <c:v>-190548106.279026</c:v>
                </c:pt>
                <c:pt idx="81">
                  <c:v>-122699952.35808299</c:v>
                </c:pt>
                <c:pt idx="82">
                  <c:v>-78234599.459450901</c:v>
                </c:pt>
                <c:pt idx="83">
                  <c:v>-69344374.731601298</c:v>
                </c:pt>
                <c:pt idx="84">
                  <c:v>14540704.416402601</c:v>
                </c:pt>
                <c:pt idx="85">
                  <c:v>55910599.042785399</c:v>
                </c:pt>
                <c:pt idx="86">
                  <c:v>113256708.133497</c:v>
                </c:pt>
                <c:pt idx="87">
                  <c:v>151857859.08755299</c:v>
                </c:pt>
                <c:pt idx="88">
                  <c:v>170718362.288746</c:v>
                </c:pt>
                <c:pt idx="89">
                  <c:v>226752592.75291401</c:v>
                </c:pt>
                <c:pt idx="90">
                  <c:v>249949983.471113</c:v>
                </c:pt>
                <c:pt idx="91">
                  <c:v>263901551.58522201</c:v>
                </c:pt>
                <c:pt idx="92">
                  <c:v>382336096.596421</c:v>
                </c:pt>
                <c:pt idx="93">
                  <c:v>416430346.59975201</c:v>
                </c:pt>
                <c:pt idx="94">
                  <c:v>437412926.14361799</c:v>
                </c:pt>
                <c:pt idx="95">
                  <c:v>437507571.12544698</c:v>
                </c:pt>
                <c:pt idx="96">
                  <c:v>492298286.281802</c:v>
                </c:pt>
                <c:pt idx="97">
                  <c:v>554458992.81694603</c:v>
                </c:pt>
                <c:pt idx="98">
                  <c:v>557808493.443874</c:v>
                </c:pt>
                <c:pt idx="99">
                  <c:v>563698121.85412002</c:v>
                </c:pt>
                <c:pt idx="100">
                  <c:v>778183608.38670504</c:v>
                </c:pt>
                <c:pt idx="101">
                  <c:v>913635884.46367598</c:v>
                </c:pt>
                <c:pt idx="102">
                  <c:v>939288201.43839097</c:v>
                </c:pt>
                <c:pt idx="103">
                  <c:v>1018385282.13267</c:v>
                </c:pt>
                <c:pt idx="104">
                  <c:v>1086837301.0190599</c:v>
                </c:pt>
                <c:pt idx="105">
                  <c:v>1169914420.85039</c:v>
                </c:pt>
                <c:pt idx="106">
                  <c:v>1369965686.4672899</c:v>
                </c:pt>
                <c:pt idx="107">
                  <c:v>1847578297.53496</c:v>
                </c:pt>
                <c:pt idx="108">
                  <c:v>1909680147.1693599</c:v>
                </c:pt>
                <c:pt idx="109">
                  <c:v>2394826100.7197499</c:v>
                </c:pt>
                <c:pt idx="110">
                  <c:v>2683074330.54527</c:v>
                </c:pt>
                <c:pt idx="111">
                  <c:v>18040526122.237</c:v>
                </c:pt>
                <c:pt idx="112">
                  <c:v>19046890591.259701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1-4FD5-AF60-245B26E25E0D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'Net effects'!$A$12:$A$124</c:f>
              <c:numCache>
                <c:formatCode>0%</c:formatCode>
                <c:ptCount val="113"/>
                <c:pt idx="0">
                  <c:v>8.8495575221238937E-3</c:v>
                </c:pt>
                <c:pt idx="1">
                  <c:v>1.7699115044247787E-2</c:v>
                </c:pt>
                <c:pt idx="2">
                  <c:v>2.6548672566371681E-2</c:v>
                </c:pt>
                <c:pt idx="3">
                  <c:v>3.5398230088495575E-2</c:v>
                </c:pt>
                <c:pt idx="4">
                  <c:v>4.4247787610619468E-2</c:v>
                </c:pt>
                <c:pt idx="5">
                  <c:v>5.3097345132743362E-2</c:v>
                </c:pt>
                <c:pt idx="6">
                  <c:v>6.1946902654867256E-2</c:v>
                </c:pt>
                <c:pt idx="7">
                  <c:v>7.0796460176991149E-2</c:v>
                </c:pt>
                <c:pt idx="8">
                  <c:v>7.9646017699115043E-2</c:v>
                </c:pt>
                <c:pt idx="9">
                  <c:v>8.8495575221238937E-2</c:v>
                </c:pt>
                <c:pt idx="10">
                  <c:v>9.7345132743362831E-2</c:v>
                </c:pt>
                <c:pt idx="11">
                  <c:v>0.10619469026548672</c:v>
                </c:pt>
                <c:pt idx="12">
                  <c:v>0.11504424778761062</c:v>
                </c:pt>
                <c:pt idx="13">
                  <c:v>0.12389380530973451</c:v>
                </c:pt>
                <c:pt idx="14">
                  <c:v>0.13274336283185839</c:v>
                </c:pt>
                <c:pt idx="15">
                  <c:v>0.1415929203539823</c:v>
                </c:pt>
                <c:pt idx="16">
                  <c:v>0.15044247787610621</c:v>
                </c:pt>
                <c:pt idx="17">
                  <c:v>0.15929203539823011</c:v>
                </c:pt>
                <c:pt idx="18">
                  <c:v>0.16814159292035402</c:v>
                </c:pt>
                <c:pt idx="19">
                  <c:v>0.17699115044247793</c:v>
                </c:pt>
                <c:pt idx="20">
                  <c:v>0.18584070796460184</c:v>
                </c:pt>
                <c:pt idx="21">
                  <c:v>0.19469026548672574</c:v>
                </c:pt>
                <c:pt idx="22">
                  <c:v>0.20353982300884965</c:v>
                </c:pt>
                <c:pt idx="23">
                  <c:v>0.21238938053097356</c:v>
                </c:pt>
                <c:pt idx="24">
                  <c:v>0.22123893805309747</c:v>
                </c:pt>
                <c:pt idx="25">
                  <c:v>0.23008849557522137</c:v>
                </c:pt>
                <c:pt idx="26">
                  <c:v>0.23893805309734528</c:v>
                </c:pt>
                <c:pt idx="27">
                  <c:v>0.24778761061946919</c:v>
                </c:pt>
                <c:pt idx="28">
                  <c:v>0.2566371681415931</c:v>
                </c:pt>
                <c:pt idx="29">
                  <c:v>0.265486725663717</c:v>
                </c:pt>
                <c:pt idx="30">
                  <c:v>0.27433628318584091</c:v>
                </c:pt>
                <c:pt idx="31">
                  <c:v>0.28318584070796482</c:v>
                </c:pt>
                <c:pt idx="32">
                  <c:v>0.29203539823008873</c:v>
                </c:pt>
                <c:pt idx="33">
                  <c:v>0.30088495575221264</c:v>
                </c:pt>
                <c:pt idx="34">
                  <c:v>0.30973451327433654</c:v>
                </c:pt>
                <c:pt idx="35">
                  <c:v>0.31858407079646045</c:v>
                </c:pt>
                <c:pt idx="36">
                  <c:v>0.32743362831858436</c:v>
                </c:pt>
                <c:pt idx="37">
                  <c:v>0.33628318584070827</c:v>
                </c:pt>
                <c:pt idx="38">
                  <c:v>0.34513274336283217</c:v>
                </c:pt>
                <c:pt idx="39">
                  <c:v>0.35398230088495608</c:v>
                </c:pt>
                <c:pt idx="40">
                  <c:v>0.36283185840707999</c:v>
                </c:pt>
                <c:pt idx="41">
                  <c:v>0.3716814159292039</c:v>
                </c:pt>
                <c:pt idx="42">
                  <c:v>0.3805309734513278</c:v>
                </c:pt>
                <c:pt idx="43">
                  <c:v>0.38938053097345171</c:v>
                </c:pt>
                <c:pt idx="44">
                  <c:v>0.39823008849557562</c:v>
                </c:pt>
                <c:pt idx="45">
                  <c:v>0.40707964601769953</c:v>
                </c:pt>
                <c:pt idx="46">
                  <c:v>0.41592920353982343</c:v>
                </c:pt>
                <c:pt idx="47">
                  <c:v>0.42477876106194734</c:v>
                </c:pt>
                <c:pt idx="48">
                  <c:v>0.43362831858407125</c:v>
                </c:pt>
                <c:pt idx="49">
                  <c:v>0.44247787610619516</c:v>
                </c:pt>
                <c:pt idx="50">
                  <c:v>0.45132743362831906</c:v>
                </c:pt>
                <c:pt idx="51">
                  <c:v>0.46017699115044297</c:v>
                </c:pt>
                <c:pt idx="52">
                  <c:v>0.46902654867256688</c:v>
                </c:pt>
                <c:pt idx="53">
                  <c:v>0.47787610619469079</c:v>
                </c:pt>
                <c:pt idx="54">
                  <c:v>0.48672566371681469</c:v>
                </c:pt>
                <c:pt idx="55">
                  <c:v>0.4955752212389386</c:v>
                </c:pt>
                <c:pt idx="56">
                  <c:v>0.50442477876106251</c:v>
                </c:pt>
                <c:pt idx="57">
                  <c:v>0.51327433628318642</c:v>
                </c:pt>
                <c:pt idx="58">
                  <c:v>0.52212389380531032</c:v>
                </c:pt>
                <c:pt idx="59">
                  <c:v>0.53097345132743423</c:v>
                </c:pt>
                <c:pt idx="60">
                  <c:v>0.53982300884955814</c:v>
                </c:pt>
                <c:pt idx="61">
                  <c:v>0.54867256637168205</c:v>
                </c:pt>
                <c:pt idx="62">
                  <c:v>0.55752212389380595</c:v>
                </c:pt>
                <c:pt idx="63">
                  <c:v>0.56637168141592986</c:v>
                </c:pt>
                <c:pt idx="64">
                  <c:v>0.57522123893805377</c:v>
                </c:pt>
                <c:pt idx="65">
                  <c:v>0.58407079646017768</c:v>
                </c:pt>
                <c:pt idx="66">
                  <c:v>0.59292035398230158</c:v>
                </c:pt>
                <c:pt idx="67">
                  <c:v>0.60176991150442549</c:v>
                </c:pt>
                <c:pt idx="68">
                  <c:v>0.6106194690265494</c:v>
                </c:pt>
                <c:pt idx="69">
                  <c:v>0.61946902654867331</c:v>
                </c:pt>
                <c:pt idx="70">
                  <c:v>0.62831858407079721</c:v>
                </c:pt>
                <c:pt idx="71">
                  <c:v>0.63716814159292112</c:v>
                </c:pt>
                <c:pt idx="72">
                  <c:v>0.64601769911504503</c:v>
                </c:pt>
                <c:pt idx="73">
                  <c:v>0.65486725663716894</c:v>
                </c:pt>
                <c:pt idx="74">
                  <c:v>0.66371681415929284</c:v>
                </c:pt>
                <c:pt idx="75">
                  <c:v>0.67256637168141675</c:v>
                </c:pt>
                <c:pt idx="76">
                  <c:v>0.68141592920354066</c:v>
                </c:pt>
                <c:pt idx="77">
                  <c:v>0.69026548672566457</c:v>
                </c:pt>
                <c:pt idx="78">
                  <c:v>0.69911504424778848</c:v>
                </c:pt>
                <c:pt idx="79">
                  <c:v>0.70796460176991238</c:v>
                </c:pt>
                <c:pt idx="80">
                  <c:v>0.71681415929203629</c:v>
                </c:pt>
                <c:pt idx="81">
                  <c:v>0.7256637168141602</c:v>
                </c:pt>
                <c:pt idx="82">
                  <c:v>0.73451327433628411</c:v>
                </c:pt>
                <c:pt idx="83">
                  <c:v>0.74336283185840801</c:v>
                </c:pt>
                <c:pt idx="84">
                  <c:v>0.75221238938053192</c:v>
                </c:pt>
                <c:pt idx="85">
                  <c:v>0.76106194690265583</c:v>
                </c:pt>
                <c:pt idx="86">
                  <c:v>0.76991150442477974</c:v>
                </c:pt>
                <c:pt idx="87">
                  <c:v>0.77876106194690364</c:v>
                </c:pt>
                <c:pt idx="88">
                  <c:v>0.78761061946902755</c:v>
                </c:pt>
                <c:pt idx="89">
                  <c:v>0.79646017699115146</c:v>
                </c:pt>
                <c:pt idx="90">
                  <c:v>0.80530973451327537</c:v>
                </c:pt>
                <c:pt idx="91">
                  <c:v>0.81415929203539927</c:v>
                </c:pt>
                <c:pt idx="92">
                  <c:v>0.82300884955752318</c:v>
                </c:pt>
                <c:pt idx="93">
                  <c:v>0.83185840707964709</c:v>
                </c:pt>
                <c:pt idx="94">
                  <c:v>0.840707964601771</c:v>
                </c:pt>
                <c:pt idx="95">
                  <c:v>0.8495575221238949</c:v>
                </c:pt>
                <c:pt idx="96">
                  <c:v>0.85840707964601881</c:v>
                </c:pt>
                <c:pt idx="97">
                  <c:v>0.86725663716814272</c:v>
                </c:pt>
                <c:pt idx="98">
                  <c:v>0.87610619469026663</c:v>
                </c:pt>
                <c:pt idx="99">
                  <c:v>0.88495575221239053</c:v>
                </c:pt>
                <c:pt idx="100">
                  <c:v>0.89380530973451444</c:v>
                </c:pt>
                <c:pt idx="101">
                  <c:v>0.90265486725663835</c:v>
                </c:pt>
                <c:pt idx="102">
                  <c:v>0.91150442477876226</c:v>
                </c:pt>
                <c:pt idx="103">
                  <c:v>0.92035398230088616</c:v>
                </c:pt>
                <c:pt idx="104">
                  <c:v>0.92920353982301007</c:v>
                </c:pt>
                <c:pt idx="105">
                  <c:v>0.93805309734513398</c:v>
                </c:pt>
                <c:pt idx="106">
                  <c:v>0.94690265486725789</c:v>
                </c:pt>
                <c:pt idx="107">
                  <c:v>0.95575221238938179</c:v>
                </c:pt>
                <c:pt idx="108">
                  <c:v>0.9646017699115057</c:v>
                </c:pt>
                <c:pt idx="109">
                  <c:v>0.97345132743362961</c:v>
                </c:pt>
                <c:pt idx="110">
                  <c:v>0.98230088495575352</c:v>
                </c:pt>
                <c:pt idx="111">
                  <c:v>0.99115044247787742</c:v>
                </c:pt>
                <c:pt idx="112">
                  <c:v>1.0000000000000013</c:v>
                </c:pt>
              </c:numCache>
            </c:numRef>
          </c:cat>
          <c:val>
            <c:numRef>
              <c:f>'Net effects'!$S$12:$S$123</c:f>
              <c:numCache>
                <c:formatCode>General</c:formatCode>
                <c:ptCount val="112"/>
                <c:pt idx="0">
                  <c:v>-1873829095.1442599</c:v>
                </c:pt>
                <c:pt idx="1">
                  <c:v>-1768817130.7749801</c:v>
                </c:pt>
                <c:pt idx="2">
                  <c:v>-1385756540.4610901</c:v>
                </c:pt>
                <c:pt idx="3">
                  <c:v>-1352387045.8482599</c:v>
                </c:pt>
                <c:pt idx="4">
                  <c:v>-1154979040.2012</c:v>
                </c:pt>
                <c:pt idx="5">
                  <c:v>-1051134222.9566801</c:v>
                </c:pt>
                <c:pt idx="6">
                  <c:v>-836624642.42865598</c:v>
                </c:pt>
                <c:pt idx="7">
                  <c:v>-809736530.84990299</c:v>
                </c:pt>
                <c:pt idx="8">
                  <c:v>-786995724.05605996</c:v>
                </c:pt>
                <c:pt idx="9">
                  <c:v>-747840875.76899695</c:v>
                </c:pt>
                <c:pt idx="10">
                  <c:v>-686359219.57637894</c:v>
                </c:pt>
                <c:pt idx="11">
                  <c:v>-658866751.21304297</c:v>
                </c:pt>
                <c:pt idx="12">
                  <c:v>-531555126.82231802</c:v>
                </c:pt>
                <c:pt idx="13">
                  <c:v>-500768166.26817602</c:v>
                </c:pt>
                <c:pt idx="14">
                  <c:v>-400795922.57153898</c:v>
                </c:pt>
                <c:pt idx="15">
                  <c:v>-333519118.35230702</c:v>
                </c:pt>
                <c:pt idx="16">
                  <c:v>-312822421.23917699</c:v>
                </c:pt>
                <c:pt idx="17">
                  <c:v>-255479699.61972699</c:v>
                </c:pt>
                <c:pt idx="18">
                  <c:v>-188010035.16764301</c:v>
                </c:pt>
                <c:pt idx="19">
                  <c:v>-167150426.01563701</c:v>
                </c:pt>
                <c:pt idx="20">
                  <c:v>-166841125.26637501</c:v>
                </c:pt>
                <c:pt idx="21">
                  <c:v>-163332861.96361101</c:v>
                </c:pt>
                <c:pt idx="22">
                  <c:v>-147300028.111918</c:v>
                </c:pt>
                <c:pt idx="23">
                  <c:v>-132632697.156711</c:v>
                </c:pt>
                <c:pt idx="24">
                  <c:v>-118515018.816494</c:v>
                </c:pt>
                <c:pt idx="25">
                  <c:v>-115355387.429855</c:v>
                </c:pt>
                <c:pt idx="26">
                  <c:v>-57174977.7128122</c:v>
                </c:pt>
                <c:pt idx="27">
                  <c:v>-54474620.365726598</c:v>
                </c:pt>
                <c:pt idx="28">
                  <c:v>-32670820.6489737</c:v>
                </c:pt>
                <c:pt idx="29">
                  <c:v>94344811.320485502</c:v>
                </c:pt>
                <c:pt idx="30">
                  <c:v>106233044.776281</c:v>
                </c:pt>
                <c:pt idx="31">
                  <c:v>178057649.80910099</c:v>
                </c:pt>
                <c:pt idx="32">
                  <c:v>266968088.585529</c:v>
                </c:pt>
                <c:pt idx="33">
                  <c:v>307664224.00657701</c:v>
                </c:pt>
                <c:pt idx="34">
                  <c:v>371704346.592233</c:v>
                </c:pt>
                <c:pt idx="35">
                  <c:v>412342726.26539499</c:v>
                </c:pt>
                <c:pt idx="36">
                  <c:v>427668938.87887001</c:v>
                </c:pt>
                <c:pt idx="37">
                  <c:v>430105647.92865801</c:v>
                </c:pt>
                <c:pt idx="38">
                  <c:v>438421426.14522099</c:v>
                </c:pt>
                <c:pt idx="39">
                  <c:v>471887647.674496</c:v>
                </c:pt>
                <c:pt idx="40">
                  <c:v>473623850.48902398</c:v>
                </c:pt>
                <c:pt idx="41">
                  <c:v>487190103.9835</c:v>
                </c:pt>
                <c:pt idx="42">
                  <c:v>494473146.23709202</c:v>
                </c:pt>
                <c:pt idx="43">
                  <c:v>502617898.75746799</c:v>
                </c:pt>
                <c:pt idx="44">
                  <c:v>530429623.71689999</c:v>
                </c:pt>
                <c:pt idx="45">
                  <c:v>550048210.40008295</c:v>
                </c:pt>
                <c:pt idx="46">
                  <c:v>561888654.88242197</c:v>
                </c:pt>
                <c:pt idx="47">
                  <c:v>583108256.08777106</c:v>
                </c:pt>
                <c:pt idx="48">
                  <c:v>586383836.70811296</c:v>
                </c:pt>
                <c:pt idx="49">
                  <c:v>590745446.53659499</c:v>
                </c:pt>
                <c:pt idx="50">
                  <c:v>594925820.60680306</c:v>
                </c:pt>
                <c:pt idx="51">
                  <c:v>609762662.75930703</c:v>
                </c:pt>
                <c:pt idx="52">
                  <c:v>622639112.56013095</c:v>
                </c:pt>
                <c:pt idx="53">
                  <c:v>631373651.68970394</c:v>
                </c:pt>
                <c:pt idx="54">
                  <c:v>697349268.27369106</c:v>
                </c:pt>
                <c:pt idx="55">
                  <c:v>725028679.12469399</c:v>
                </c:pt>
                <c:pt idx="56">
                  <c:v>766356797.40731001</c:v>
                </c:pt>
                <c:pt idx="57">
                  <c:v>796386836.30486703</c:v>
                </c:pt>
                <c:pt idx="58">
                  <c:v>796939209.16856694</c:v>
                </c:pt>
                <c:pt idx="59">
                  <c:v>838263575.55944896</c:v>
                </c:pt>
                <c:pt idx="60">
                  <c:v>876727369.17044795</c:v>
                </c:pt>
                <c:pt idx="61">
                  <c:v>905489846.47714496</c:v>
                </c:pt>
                <c:pt idx="62">
                  <c:v>975378838.84935999</c:v>
                </c:pt>
                <c:pt idx="63">
                  <c:v>979673179.72471905</c:v>
                </c:pt>
                <c:pt idx="64">
                  <c:v>1024330659.16793</c:v>
                </c:pt>
                <c:pt idx="65">
                  <c:v>1029982625.88422</c:v>
                </c:pt>
                <c:pt idx="66">
                  <c:v>1060545799.30948</c:v>
                </c:pt>
                <c:pt idx="67">
                  <c:v>1111779605.42273</c:v>
                </c:pt>
                <c:pt idx="68">
                  <c:v>1192535686.7637999</c:v>
                </c:pt>
                <c:pt idx="69">
                  <c:v>1273969679.0016699</c:v>
                </c:pt>
                <c:pt idx="70">
                  <c:v>1350355615.37626</c:v>
                </c:pt>
                <c:pt idx="71">
                  <c:v>1358027588.3029101</c:v>
                </c:pt>
                <c:pt idx="72">
                  <c:v>1370029905.8591199</c:v>
                </c:pt>
                <c:pt idx="73">
                  <c:v>1427092630.3508201</c:v>
                </c:pt>
                <c:pt idx="74">
                  <c:v>1455800790.82708</c:v>
                </c:pt>
                <c:pt idx="75">
                  <c:v>1476535568.1892099</c:v>
                </c:pt>
                <c:pt idx="76">
                  <c:v>1492768000.42993</c:v>
                </c:pt>
                <c:pt idx="77">
                  <c:v>1507143284.9888301</c:v>
                </c:pt>
                <c:pt idx="78">
                  <c:v>1510060185.9723599</c:v>
                </c:pt>
                <c:pt idx="79">
                  <c:v>1569163604.1722801</c:v>
                </c:pt>
                <c:pt idx="80">
                  <c:v>1592077258.45542</c:v>
                </c:pt>
                <c:pt idx="81">
                  <c:v>1595114878.1610401</c:v>
                </c:pt>
                <c:pt idx="82">
                  <c:v>1705837176.7730701</c:v>
                </c:pt>
                <c:pt idx="83">
                  <c:v>1781551131.75618</c:v>
                </c:pt>
                <c:pt idx="84">
                  <c:v>1802394253.0757301</c:v>
                </c:pt>
                <c:pt idx="85">
                  <c:v>1858343391.4279001</c:v>
                </c:pt>
                <c:pt idx="86">
                  <c:v>1892145030.8479199</c:v>
                </c:pt>
                <c:pt idx="87">
                  <c:v>1905720053.3509901</c:v>
                </c:pt>
                <c:pt idx="88">
                  <c:v>1914327004.6094</c:v>
                </c:pt>
                <c:pt idx="89">
                  <c:v>1949108140.63011</c:v>
                </c:pt>
                <c:pt idx="90">
                  <c:v>1951858707.5780499</c:v>
                </c:pt>
                <c:pt idx="91">
                  <c:v>1974586705.6863</c:v>
                </c:pt>
                <c:pt idx="92">
                  <c:v>2015560595.4143901</c:v>
                </c:pt>
                <c:pt idx="93">
                  <c:v>2115192639.9806399</c:v>
                </c:pt>
                <c:pt idx="94">
                  <c:v>2168794533.4860702</c:v>
                </c:pt>
                <c:pt idx="95">
                  <c:v>2201805416.5412302</c:v>
                </c:pt>
                <c:pt idx="96">
                  <c:v>2259196427.5973201</c:v>
                </c:pt>
                <c:pt idx="97">
                  <c:v>2261415608.28269</c:v>
                </c:pt>
                <c:pt idx="98">
                  <c:v>2424462736.2724099</c:v>
                </c:pt>
                <c:pt idx="99">
                  <c:v>2476274547.0117798</c:v>
                </c:pt>
                <c:pt idx="100">
                  <c:v>2516975192.2551799</c:v>
                </c:pt>
                <c:pt idx="101">
                  <c:v>2753504069.8655701</c:v>
                </c:pt>
                <c:pt idx="102">
                  <c:v>3155537583.7615099</c:v>
                </c:pt>
                <c:pt idx="103">
                  <c:v>3168802342.0714598</c:v>
                </c:pt>
                <c:pt idx="104">
                  <c:v>3497339069.5507202</c:v>
                </c:pt>
                <c:pt idx="105">
                  <c:v>3507282539.4320698</c:v>
                </c:pt>
                <c:pt idx="106">
                  <c:v>3556304554.8777499</c:v>
                </c:pt>
                <c:pt idx="107">
                  <c:v>3718598783.2332501</c:v>
                </c:pt>
                <c:pt idx="108">
                  <c:v>4079220959.8843699</c:v>
                </c:pt>
                <c:pt idx="109">
                  <c:v>4217918327.2306299</c:v>
                </c:pt>
                <c:pt idx="110">
                  <c:v>4612032603.55758</c:v>
                </c:pt>
                <c:pt idx="111">
                  <c:v>4693592166.6348896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01-4FD5-AF60-245B26E25E0D}"/>
            </c:ext>
          </c:extLst>
        </c:ser>
        <c:ser>
          <c:idx val="3"/>
          <c:order val="3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'Net effects'!$Y$12:$Y$124</c:f>
              <c:numCache>
                <c:formatCode>General</c:formatCode>
                <c:ptCount val="113"/>
                <c:pt idx="0">
                  <c:v>-3914444116.5292301</c:v>
                </c:pt>
                <c:pt idx="1">
                  <c:v>-2964430764.3627701</c:v>
                </c:pt>
                <c:pt idx="2">
                  <c:v>-2298171146.72651</c:v>
                </c:pt>
                <c:pt idx="3">
                  <c:v>-1956683966.6108</c:v>
                </c:pt>
                <c:pt idx="4">
                  <c:v>-1862400799.13925</c:v>
                </c:pt>
                <c:pt idx="5">
                  <c:v>-1217457310.72896</c:v>
                </c:pt>
                <c:pt idx="6">
                  <c:v>-1141487083.4031799</c:v>
                </c:pt>
                <c:pt idx="7">
                  <c:v>-972393824.99542499</c:v>
                </c:pt>
                <c:pt idx="8">
                  <c:v>-902865206.32721305</c:v>
                </c:pt>
                <c:pt idx="9">
                  <c:v>-889253225.69125903</c:v>
                </c:pt>
                <c:pt idx="10">
                  <c:v>-886039669.18891895</c:v>
                </c:pt>
                <c:pt idx="11">
                  <c:v>-868242797.69033396</c:v>
                </c:pt>
                <c:pt idx="12">
                  <c:v>-778664526.64207304</c:v>
                </c:pt>
                <c:pt idx="13">
                  <c:v>-716478526.685709</c:v>
                </c:pt>
                <c:pt idx="14">
                  <c:v>-631065944.38707399</c:v>
                </c:pt>
                <c:pt idx="15">
                  <c:v>-603725908.44620895</c:v>
                </c:pt>
                <c:pt idx="16">
                  <c:v>-598805545.03939199</c:v>
                </c:pt>
                <c:pt idx="17">
                  <c:v>-553634719.01346397</c:v>
                </c:pt>
                <c:pt idx="18">
                  <c:v>-541542403.78604496</c:v>
                </c:pt>
                <c:pt idx="19">
                  <c:v>-529707092.31900603</c:v>
                </c:pt>
                <c:pt idx="20">
                  <c:v>-513986423.48922002</c:v>
                </c:pt>
                <c:pt idx="21">
                  <c:v>-489303510.158526</c:v>
                </c:pt>
                <c:pt idx="22">
                  <c:v>-400508464.80185002</c:v>
                </c:pt>
                <c:pt idx="23">
                  <c:v>-372887842.00223398</c:v>
                </c:pt>
                <c:pt idx="24">
                  <c:v>-299154726.53739202</c:v>
                </c:pt>
                <c:pt idx="25">
                  <c:v>-222268714.82472599</c:v>
                </c:pt>
                <c:pt idx="26">
                  <c:v>-207907188.46713299</c:v>
                </c:pt>
                <c:pt idx="27">
                  <c:v>-157265328.75545701</c:v>
                </c:pt>
                <c:pt idx="28">
                  <c:v>-150541471.25789899</c:v>
                </c:pt>
                <c:pt idx="29">
                  <c:v>-90396398.602935895</c:v>
                </c:pt>
                <c:pt idx="30">
                  <c:v>51976509.196465403</c:v>
                </c:pt>
                <c:pt idx="31">
                  <c:v>152090851.999744</c:v>
                </c:pt>
                <c:pt idx="32">
                  <c:v>264294873.76122001</c:v>
                </c:pt>
                <c:pt idx="33">
                  <c:v>310765705.648718</c:v>
                </c:pt>
                <c:pt idx="34">
                  <c:v>342152424.00972199</c:v>
                </c:pt>
                <c:pt idx="35">
                  <c:v>362732607.95842397</c:v>
                </c:pt>
                <c:pt idx="36">
                  <c:v>370992922.44485301</c:v>
                </c:pt>
                <c:pt idx="37">
                  <c:v>381415844.07094598</c:v>
                </c:pt>
                <c:pt idx="38">
                  <c:v>413341347.65933901</c:v>
                </c:pt>
                <c:pt idx="39">
                  <c:v>414254550.08789599</c:v>
                </c:pt>
                <c:pt idx="40">
                  <c:v>464155952.17240697</c:v>
                </c:pt>
                <c:pt idx="41">
                  <c:v>503445257.63036698</c:v>
                </c:pt>
                <c:pt idx="42">
                  <c:v>530202823.42699099</c:v>
                </c:pt>
                <c:pt idx="43">
                  <c:v>550137823.15893805</c:v>
                </c:pt>
                <c:pt idx="44">
                  <c:v>647628693.19431603</c:v>
                </c:pt>
                <c:pt idx="45">
                  <c:v>675460431.15056002</c:v>
                </c:pt>
                <c:pt idx="46">
                  <c:v>683863383.92499995</c:v>
                </c:pt>
                <c:pt idx="47">
                  <c:v>695725523.31520796</c:v>
                </c:pt>
                <c:pt idx="48">
                  <c:v>695887459.73596203</c:v>
                </c:pt>
                <c:pt idx="49">
                  <c:v>700577451.80484796</c:v>
                </c:pt>
                <c:pt idx="50">
                  <c:v>712724860.06844997</c:v>
                </c:pt>
                <c:pt idx="51">
                  <c:v>733670669.453848</c:v>
                </c:pt>
                <c:pt idx="52">
                  <c:v>766602238.93269801</c:v>
                </c:pt>
                <c:pt idx="53">
                  <c:v>772947054.20383096</c:v>
                </c:pt>
                <c:pt idx="54">
                  <c:v>814674337.68360806</c:v>
                </c:pt>
                <c:pt idx="55">
                  <c:v>974353738.25422394</c:v>
                </c:pt>
                <c:pt idx="56">
                  <c:v>1034938893.9794101</c:v>
                </c:pt>
                <c:pt idx="57">
                  <c:v>1051671512.98579</c:v>
                </c:pt>
                <c:pt idx="58">
                  <c:v>1100885029.4537001</c:v>
                </c:pt>
                <c:pt idx="59">
                  <c:v>1102654727.8441601</c:v>
                </c:pt>
                <c:pt idx="60">
                  <c:v>1265506720.3678</c:v>
                </c:pt>
                <c:pt idx="61">
                  <c:v>1271929588.44892</c:v>
                </c:pt>
                <c:pt idx="62">
                  <c:v>1292510561.91958</c:v>
                </c:pt>
                <c:pt idx="63">
                  <c:v>1378416851.7958701</c:v>
                </c:pt>
                <c:pt idx="64">
                  <c:v>1412409288.73436</c:v>
                </c:pt>
                <c:pt idx="65">
                  <c:v>1437205499.6176901</c:v>
                </c:pt>
                <c:pt idx="66">
                  <c:v>1472418765.1566</c:v>
                </c:pt>
                <c:pt idx="67">
                  <c:v>1482833374.9889901</c:v>
                </c:pt>
                <c:pt idx="68">
                  <c:v>1484062255.39836</c:v>
                </c:pt>
                <c:pt idx="69">
                  <c:v>1493615325.2836499</c:v>
                </c:pt>
                <c:pt idx="70">
                  <c:v>1520490795.8651199</c:v>
                </c:pt>
                <c:pt idx="71">
                  <c:v>1539855941.6472099</c:v>
                </c:pt>
                <c:pt idx="72">
                  <c:v>1549300748.8784699</c:v>
                </c:pt>
                <c:pt idx="73">
                  <c:v>1573561951.7615399</c:v>
                </c:pt>
                <c:pt idx="74">
                  <c:v>1594135762.57077</c:v>
                </c:pt>
                <c:pt idx="75">
                  <c:v>1619626781.32165</c:v>
                </c:pt>
                <c:pt idx="76">
                  <c:v>1628887932.5271299</c:v>
                </c:pt>
                <c:pt idx="77">
                  <c:v>1632736009.5987999</c:v>
                </c:pt>
                <c:pt idx="78">
                  <c:v>1651743543.0281899</c:v>
                </c:pt>
                <c:pt idx="79">
                  <c:v>1678564640.8336101</c:v>
                </c:pt>
                <c:pt idx="80">
                  <c:v>1692710539.1243</c:v>
                </c:pt>
                <c:pt idx="81">
                  <c:v>1694566432.4268999</c:v>
                </c:pt>
                <c:pt idx="82">
                  <c:v>1701178588.7658899</c:v>
                </c:pt>
                <c:pt idx="83">
                  <c:v>1729962877.0450499</c:v>
                </c:pt>
                <c:pt idx="84">
                  <c:v>1821597121.57601</c:v>
                </c:pt>
                <c:pt idx="85">
                  <c:v>1911430252.9173</c:v>
                </c:pt>
                <c:pt idx="86">
                  <c:v>1915961086.71559</c:v>
                </c:pt>
                <c:pt idx="87">
                  <c:v>1940369418.8499801</c:v>
                </c:pt>
                <c:pt idx="88">
                  <c:v>1958372319.67098</c:v>
                </c:pt>
                <c:pt idx="89">
                  <c:v>2035031849.3450401</c:v>
                </c:pt>
                <c:pt idx="90">
                  <c:v>2105571299.39958</c:v>
                </c:pt>
                <c:pt idx="91">
                  <c:v>2126885320.9531701</c:v>
                </c:pt>
                <c:pt idx="92">
                  <c:v>2167368145.32446</c:v>
                </c:pt>
                <c:pt idx="93">
                  <c:v>2171147254.62115</c:v>
                </c:pt>
                <c:pt idx="94">
                  <c:v>2198509839.3604698</c:v>
                </c:pt>
                <c:pt idx="95">
                  <c:v>2293393149.7188702</c:v>
                </c:pt>
                <c:pt idx="96">
                  <c:v>2347713821.86936</c:v>
                </c:pt>
                <c:pt idx="97">
                  <c:v>2364546801.71736</c:v>
                </c:pt>
                <c:pt idx="98">
                  <c:v>2406116210.5623298</c:v>
                </c:pt>
                <c:pt idx="99">
                  <c:v>2425787199.1220398</c:v>
                </c:pt>
                <c:pt idx="100">
                  <c:v>2447432181.2705302</c:v>
                </c:pt>
                <c:pt idx="101">
                  <c:v>2493960814.3903298</c:v>
                </c:pt>
                <c:pt idx="102">
                  <c:v>2767098629.6371498</c:v>
                </c:pt>
                <c:pt idx="103">
                  <c:v>2883014325.0985799</c:v>
                </c:pt>
                <c:pt idx="104">
                  <c:v>2902606147.4950199</c:v>
                </c:pt>
                <c:pt idx="105">
                  <c:v>3124741867.94279</c:v>
                </c:pt>
                <c:pt idx="106">
                  <c:v>3160290639.7716799</c:v>
                </c:pt>
                <c:pt idx="107">
                  <c:v>3471961434.1929102</c:v>
                </c:pt>
                <c:pt idx="108">
                  <c:v>3730100766.7436299</c:v>
                </c:pt>
                <c:pt idx="109">
                  <c:v>3974968898.1618299</c:v>
                </c:pt>
                <c:pt idx="110">
                  <c:v>4332850676.5236502</c:v>
                </c:pt>
                <c:pt idx="111">
                  <c:v>4674938482.4134903</c:v>
                </c:pt>
                <c:pt idx="112">
                  <c:v>4822020355.7616701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2-419C-B9E0-EDE261A88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031007"/>
        <c:axId val="26076847"/>
      </c:lineChart>
      <c:catAx>
        <c:axId val="3040310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 percentage of scenarios ranked from</a:t>
                </a:r>
                <a:r>
                  <a:rPr lang="en-US" baseline="0"/>
                  <a:t> lowest to highest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76847"/>
        <c:crosses val="autoZero"/>
        <c:auto val="1"/>
        <c:lblAlgn val="ctr"/>
        <c:lblOffset val="100"/>
        <c:tickLblSkip val="12"/>
        <c:noMultiLvlLbl val="0"/>
      </c:catAx>
      <c:valAx>
        <c:axId val="26076847"/>
        <c:scaling>
          <c:orientation val="minMax"/>
          <c:max val="5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effects, grid use model, consumer surplus basis</a:t>
                </a:r>
              </a:p>
            </c:rich>
          </c:tx>
          <c:layout>
            <c:manualLayout>
              <c:xMode val="edge"/>
              <c:yMode val="edge"/>
              <c:x val="1.8510060262623945E-2"/>
              <c:y val="7.16497605205114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31007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362901</xdr:colOff>
      <xdr:row>2</xdr:row>
      <xdr:rowOff>77151</xdr:rowOff>
    </xdr:from>
    <xdr:to>
      <xdr:col>12</xdr:col>
      <xdr:colOff>230504</xdr:colOff>
      <xdr:row>19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6489E0-ED38-4E3C-B279-F66D8492E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595312</xdr:colOff>
      <xdr:row>10</xdr:row>
      <xdr:rowOff>38099</xdr:rowOff>
    </xdr:from>
    <xdr:to>
      <xdr:col>20</xdr:col>
      <xdr:colOff>100965</xdr:colOff>
      <xdr:row>34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E98967-8FD9-4595-BB6C-93780AC94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47624</xdr:colOff>
      <xdr:row>9</xdr:row>
      <xdr:rowOff>55245</xdr:rowOff>
    </xdr:from>
    <xdr:to>
      <xdr:col>22</xdr:col>
      <xdr:colOff>152399</xdr:colOff>
      <xdr:row>33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FF6795-43E2-4189-8406-A031B93C6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11</xdr:row>
      <xdr:rowOff>36195</xdr:rowOff>
    </xdr:from>
    <xdr:to>
      <xdr:col>22</xdr:col>
      <xdr:colOff>190500</xdr:colOff>
      <xdr:row>34</xdr:row>
      <xdr:rowOff>150495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EBF27E-1606-4038-97B2-6C289FD159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464820</xdr:colOff>
      <xdr:row>0</xdr:row>
      <xdr:rowOff>9525</xdr:rowOff>
    </xdr:from>
    <xdr:to>
      <xdr:col>34</xdr:col>
      <xdr:colOff>238125</xdr:colOff>
      <xdr:row>22</xdr:row>
      <xdr:rowOff>93345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CCC6C5-F5CD-4989-84CC-03C96FAEE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476250</xdr:colOff>
      <xdr:row>23</xdr:row>
      <xdr:rowOff>7620</xdr:rowOff>
    </xdr:from>
    <xdr:to>
      <xdr:col>34</xdr:col>
      <xdr:colOff>245745</xdr:colOff>
      <xdr:row>45</xdr:row>
      <xdr:rowOff>93345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C67EC7-16E5-48F6-8FC0-7707A5ED0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42287-484C-4BEB-B14E-6D38DF20E709}">
  <sheetPr codeName="Sheet1">
    <tabColor theme="4"/>
  </sheetPr>
  <dimension ref="A2:C18"/>
  <sheetViews>
    <sheetView workbookViewId="0">
      <selection activeCell="C18" sqref="C18"/>
    </sheetView>
  </sheetViews>
  <sheetFormatPr defaultColWidth="9.1328125" defaultRowHeight="11.65" x14ac:dyDescent="0.35"/>
  <cols>
    <col min="1" max="1" width="9.1328125" style="1"/>
    <col min="2" max="2" width="30" style="1" bestFit="1" customWidth="1"/>
    <col min="3" max="3" width="87.6640625" style="1" customWidth="1"/>
    <col min="4" max="16384" width="9.1328125" style="1"/>
  </cols>
  <sheetData>
    <row r="2" spans="1:3" x14ac:dyDescent="0.35">
      <c r="B2" s="13" t="s">
        <v>162</v>
      </c>
      <c r="C2" s="13" t="s">
        <v>193</v>
      </c>
    </row>
    <row r="3" spans="1:3" x14ac:dyDescent="0.35">
      <c r="A3" s="11" t="s">
        <v>178</v>
      </c>
      <c r="B3" s="1" t="s">
        <v>362</v>
      </c>
      <c r="C3" s="1" t="s">
        <v>363</v>
      </c>
    </row>
    <row r="4" spans="1:3" x14ac:dyDescent="0.35">
      <c r="A4" s="11" t="s">
        <v>179</v>
      </c>
      <c r="B4" s="1" t="s">
        <v>364</v>
      </c>
      <c r="C4" s="1" t="s">
        <v>365</v>
      </c>
    </row>
    <row r="5" spans="1:3" x14ac:dyDescent="0.35">
      <c r="A5" s="11" t="s">
        <v>181</v>
      </c>
      <c r="B5" s="1" t="s">
        <v>209</v>
      </c>
      <c r="C5" s="1" t="s">
        <v>366</v>
      </c>
    </row>
    <row r="6" spans="1:3" x14ac:dyDescent="0.35">
      <c r="A6" s="11" t="s">
        <v>180</v>
      </c>
      <c r="B6" s="1" t="s">
        <v>367</v>
      </c>
      <c r="C6" s="1" t="s">
        <v>368</v>
      </c>
    </row>
    <row r="7" spans="1:3" x14ac:dyDescent="0.35">
      <c r="A7" s="11" t="s">
        <v>182</v>
      </c>
      <c r="B7" s="1" t="s">
        <v>239</v>
      </c>
      <c r="C7" s="1" t="s">
        <v>240</v>
      </c>
    </row>
    <row r="8" spans="1:3" ht="34.9" x14ac:dyDescent="0.35">
      <c r="A8" s="11" t="s">
        <v>183</v>
      </c>
      <c r="B8" s="11" t="s">
        <v>163</v>
      </c>
      <c r="C8" s="12" t="s">
        <v>176</v>
      </c>
    </row>
    <row r="9" spans="1:3" ht="23.25" x14ac:dyDescent="0.35">
      <c r="A9" s="11" t="s">
        <v>184</v>
      </c>
      <c r="B9" s="1" t="s">
        <v>164</v>
      </c>
      <c r="C9" s="12" t="s">
        <v>373</v>
      </c>
    </row>
    <row r="10" spans="1:3" ht="23.25" x14ac:dyDescent="0.35">
      <c r="A10" s="11" t="s">
        <v>185</v>
      </c>
      <c r="B10" s="1" t="s">
        <v>165</v>
      </c>
      <c r="C10" s="12" t="s">
        <v>374</v>
      </c>
    </row>
    <row r="11" spans="1:3" ht="34.9" x14ac:dyDescent="0.35">
      <c r="A11" s="11" t="s">
        <v>186</v>
      </c>
      <c r="B11" s="1" t="s">
        <v>166</v>
      </c>
      <c r="C11" s="12" t="s">
        <v>177</v>
      </c>
    </row>
    <row r="12" spans="1:3" x14ac:dyDescent="0.35">
      <c r="A12" s="11" t="s">
        <v>187</v>
      </c>
      <c r="B12" s="1" t="s">
        <v>167</v>
      </c>
      <c r="C12" s="1" t="s">
        <v>195</v>
      </c>
    </row>
    <row r="13" spans="1:3" x14ac:dyDescent="0.35">
      <c r="A13" s="11" t="s">
        <v>188</v>
      </c>
      <c r="B13" s="1" t="s">
        <v>168</v>
      </c>
      <c r="C13" s="1" t="s">
        <v>194</v>
      </c>
    </row>
    <row r="14" spans="1:3" x14ac:dyDescent="0.35">
      <c r="A14" s="11" t="s">
        <v>241</v>
      </c>
      <c r="B14" s="1" t="s">
        <v>169</v>
      </c>
      <c r="C14" s="1" t="s">
        <v>372</v>
      </c>
    </row>
    <row r="15" spans="1:3" x14ac:dyDescent="0.35">
      <c r="A15" s="11" t="s">
        <v>242</v>
      </c>
      <c r="B15" s="1" t="s">
        <v>170</v>
      </c>
      <c r="C15" s="1" t="s">
        <v>189</v>
      </c>
    </row>
    <row r="16" spans="1:3" x14ac:dyDescent="0.35">
      <c r="A16" s="11" t="s">
        <v>369</v>
      </c>
      <c r="B16" s="1" t="s">
        <v>172</v>
      </c>
      <c r="C16" s="1" t="s">
        <v>190</v>
      </c>
    </row>
    <row r="17" spans="1:3" x14ac:dyDescent="0.35">
      <c r="A17" s="11" t="s">
        <v>370</v>
      </c>
      <c r="B17" s="1" t="s">
        <v>171</v>
      </c>
      <c r="C17" s="1" t="s">
        <v>191</v>
      </c>
    </row>
    <row r="18" spans="1:3" x14ac:dyDescent="0.35">
      <c r="A18" s="11" t="s">
        <v>371</v>
      </c>
      <c r="B18" s="1" t="s">
        <v>173</v>
      </c>
      <c r="C18" s="1" t="s">
        <v>192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92C38-F575-4AA4-92BB-BE69EEFF4547}">
  <sheetPr codeName="Sheet6">
    <tabColor theme="4"/>
  </sheetPr>
  <dimension ref="A2:Y124"/>
  <sheetViews>
    <sheetView workbookViewId="0">
      <selection activeCell="G42" sqref="G42"/>
    </sheetView>
  </sheetViews>
  <sheetFormatPr defaultColWidth="9.1328125" defaultRowHeight="11.65" x14ac:dyDescent="0.35"/>
  <cols>
    <col min="1" max="2" width="9.1328125" style="1"/>
    <col min="3" max="3" width="18.1328125" style="1" bestFit="1" customWidth="1"/>
    <col min="4" max="4" width="12.59765625" style="1" bestFit="1" customWidth="1"/>
    <col min="5" max="6" width="12.59765625" style="1" customWidth="1"/>
    <col min="7" max="7" width="12.6640625" style="1" customWidth="1"/>
    <col min="8" max="8" width="9.1328125" style="1"/>
    <col min="9" max="9" width="18.1328125" style="4" bestFit="1" customWidth="1"/>
    <col min="10" max="10" width="12.59765625" style="4" bestFit="1" customWidth="1"/>
    <col min="11" max="13" width="12.59765625" style="4" customWidth="1"/>
    <col min="14" max="14" width="9.1328125" style="1"/>
    <col min="15" max="15" width="18.1328125" style="1" bestFit="1" customWidth="1"/>
    <col min="16" max="16" width="12.59765625" style="1" bestFit="1" customWidth="1"/>
    <col min="17" max="18" width="12.59765625" style="1" customWidth="1"/>
    <col min="19" max="19" width="18.59765625" style="1" customWidth="1"/>
    <col min="20" max="20" width="9.1328125" style="1"/>
    <col min="21" max="21" width="18.1328125" style="4" bestFit="1" customWidth="1"/>
    <col min="22" max="22" width="12.59765625" style="4" bestFit="1" customWidth="1"/>
    <col min="23" max="24" width="12.59765625" style="4" customWidth="1"/>
    <col min="25" max="25" width="10.33203125" style="4" customWidth="1"/>
    <col min="26" max="16384" width="9.1328125" style="1"/>
  </cols>
  <sheetData>
    <row r="2" spans="1:25" x14ac:dyDescent="0.35">
      <c r="C2" s="1" t="s">
        <v>117</v>
      </c>
      <c r="D2" s="2">
        <f>+MIN(D12:D124)</f>
        <v>-166643871.70298001</v>
      </c>
      <c r="E2" s="2"/>
      <c r="F2" s="1" t="s">
        <v>117</v>
      </c>
      <c r="G2" s="2">
        <f>+MIN(G12:G124)</f>
        <v>-4283339987.4604602</v>
      </c>
      <c r="I2" s="4" t="s">
        <v>117</v>
      </c>
      <c r="J2" s="5">
        <f>+MIN(J12:J124)</f>
        <v>-79041402.784074202</v>
      </c>
      <c r="K2" s="5"/>
      <c r="L2" s="4" t="s">
        <v>117</v>
      </c>
      <c r="M2" s="5">
        <f>+MIN(M12:M124)</f>
        <v>-4332883404.7828503</v>
      </c>
      <c r="O2" s="1" t="s">
        <v>117</v>
      </c>
      <c r="P2" s="2">
        <f>+MIN(P12:P124)</f>
        <v>-376328566.59663802</v>
      </c>
      <c r="Q2" s="2"/>
      <c r="R2" s="1" t="s">
        <v>117</v>
      </c>
      <c r="S2" s="2">
        <f>+MIN(S12:S124)</f>
        <v>-1873829095.1442599</v>
      </c>
      <c r="U2" s="4" t="s">
        <v>117</v>
      </c>
      <c r="V2" s="5">
        <f>+MIN(V12:V124)</f>
        <v>-258907782.249897</v>
      </c>
      <c r="W2" s="5"/>
      <c r="X2" s="4" t="s">
        <v>117</v>
      </c>
      <c r="Y2" s="5">
        <f>+MIN(Y12:Y124)</f>
        <v>-3914444116.5292301</v>
      </c>
    </row>
    <row r="3" spans="1:25" x14ac:dyDescent="0.35">
      <c r="C3" s="1" t="s">
        <v>118</v>
      </c>
      <c r="D3" s="2">
        <f>+MAX(D12:D124)</f>
        <v>2021522414.5543699</v>
      </c>
      <c r="E3" s="2"/>
      <c r="F3" s="1" t="s">
        <v>118</v>
      </c>
      <c r="G3" s="2">
        <f>+MAX(G12:G124)</f>
        <v>5035256278.7022495</v>
      </c>
      <c r="I3" s="4" t="s">
        <v>118</v>
      </c>
      <c r="J3" s="5">
        <f>+MAX(J12:J124)</f>
        <v>5395970288.4337997</v>
      </c>
      <c r="K3" s="5"/>
      <c r="L3" s="4" t="s">
        <v>118</v>
      </c>
      <c r="M3" s="5">
        <f>+MAX(M12:M124)</f>
        <v>19046890591.259701</v>
      </c>
      <c r="O3" s="1" t="s">
        <v>118</v>
      </c>
      <c r="P3" s="2">
        <f>+MAX(P12:P124)</f>
        <v>1963251912.8738599</v>
      </c>
      <c r="Q3" s="2"/>
      <c r="R3" s="1" t="s">
        <v>118</v>
      </c>
      <c r="S3" s="2">
        <f>+MAX(S12:S124)</f>
        <v>4857789220.1358099</v>
      </c>
      <c r="U3" s="4" t="s">
        <v>118</v>
      </c>
      <c r="V3" s="5">
        <f>+MAX(V12:V124)</f>
        <v>1875247983.1912401</v>
      </c>
      <c r="W3" s="5"/>
      <c r="X3" s="4" t="s">
        <v>118</v>
      </c>
      <c r="Y3" s="5">
        <f>+MAX(Y12:Y124)</f>
        <v>4822020355.7616701</v>
      </c>
    </row>
    <row r="4" spans="1:25" x14ac:dyDescent="0.35">
      <c r="C4" s="1" t="s">
        <v>119</v>
      </c>
      <c r="D4" s="2">
        <f>AVERAGE(D12:D124)</f>
        <v>893842936.13286948</v>
      </c>
      <c r="E4" s="2"/>
      <c r="F4" s="1" t="s">
        <v>119</v>
      </c>
      <c r="G4" s="2">
        <f>AVERAGE(G12:G124)</f>
        <v>1085673071.8909733</v>
      </c>
      <c r="I4" s="4" t="s">
        <v>119</v>
      </c>
      <c r="J4" s="5">
        <f>AVERAGE(J12:J124)</f>
        <v>998188079.81249678</v>
      </c>
      <c r="K4" s="5"/>
      <c r="L4" s="4" t="s">
        <v>119</v>
      </c>
      <c r="M4" s="5">
        <f>AVERAGE(M12:M124)</f>
        <v>-660711977.11354947</v>
      </c>
      <c r="O4" s="1" t="s">
        <v>119</v>
      </c>
      <c r="P4" s="2">
        <f>AVERAGE(P12:P124)</f>
        <v>463649205.40298808</v>
      </c>
      <c r="Q4" s="2"/>
      <c r="R4" s="1" t="s">
        <v>119</v>
      </c>
      <c r="S4" s="2">
        <f>AVERAGE(S12:S124)</f>
        <v>993639487.02741194</v>
      </c>
      <c r="U4" s="4" t="s">
        <v>119</v>
      </c>
      <c r="V4" s="5">
        <f>AVERAGE(V12:V124)</f>
        <v>692770069.40714204</v>
      </c>
      <c r="W4" s="5"/>
      <c r="X4" s="4" t="s">
        <v>119</v>
      </c>
      <c r="Y4" s="5">
        <f>AVERAGE(Y12:Y124)</f>
        <v>940871928.67995501</v>
      </c>
    </row>
    <row r="5" spans="1:25" x14ac:dyDescent="0.35">
      <c r="C5" s="1" t="s">
        <v>120</v>
      </c>
      <c r="D5" s="2">
        <f>+MEDIAN(D12:D124)</f>
        <v>875940538.83799303</v>
      </c>
      <c r="E5" s="2"/>
      <c r="F5" s="1" t="s">
        <v>120</v>
      </c>
      <c r="G5" s="2">
        <f>+MEDIAN(G12:G124)</f>
        <v>1278959393.68483</v>
      </c>
      <c r="I5" s="4" t="s">
        <v>120</v>
      </c>
      <c r="J5" s="5">
        <f>+MEDIAN(J12:J124)</f>
        <v>953751665.25320697</v>
      </c>
      <c r="K5" s="5"/>
      <c r="L5" s="4" t="s">
        <v>120</v>
      </c>
      <c r="M5" s="5">
        <f>+MEDIAN(M12:M124)</f>
        <v>-958691107.89804196</v>
      </c>
      <c r="O5" s="1" t="s">
        <v>120</v>
      </c>
      <c r="P5" s="2">
        <f>+MEDIAN(P12:P124)</f>
        <v>382790345.35235101</v>
      </c>
      <c r="Q5" s="2"/>
      <c r="R5" s="1" t="s">
        <v>120</v>
      </c>
      <c r="S5" s="2">
        <f>+MEDIAN(S12:S124)</f>
        <v>766356797.40731001</v>
      </c>
      <c r="U5" s="4" t="s">
        <v>120</v>
      </c>
      <c r="V5" s="5">
        <f>+MEDIAN(V12:V124)</f>
        <v>697823277.39644599</v>
      </c>
      <c r="W5" s="5"/>
      <c r="X5" s="4" t="s">
        <v>120</v>
      </c>
      <c r="Y5" s="5">
        <f>+MEDIAN(Y12:Y124)</f>
        <v>1034938893.9794101</v>
      </c>
    </row>
    <row r="6" spans="1:25" x14ac:dyDescent="0.35">
      <c r="C6" s="1" t="s">
        <v>220</v>
      </c>
      <c r="D6" s="2">
        <f>+QUARTILE(D$12:D$124,1)</f>
        <v>566658890.97526395</v>
      </c>
      <c r="E6" s="2"/>
      <c r="F6" s="1" t="s">
        <v>220</v>
      </c>
      <c r="G6" s="2">
        <f>+QUARTILE(G$12:G$124,1)</f>
        <v>385631673.61372501</v>
      </c>
      <c r="I6" s="4" t="s">
        <v>220</v>
      </c>
      <c r="J6" s="5">
        <f>+QUARTILE(J$12:J$124,1)</f>
        <v>640953989.94480705</v>
      </c>
      <c r="K6" s="5"/>
      <c r="L6" s="4" t="s">
        <v>220</v>
      </c>
      <c r="M6" s="5">
        <f>+QUARTILE(M$12:M$124,1)</f>
        <v>-1964495140.4053199</v>
      </c>
      <c r="O6" s="1" t="s">
        <v>220</v>
      </c>
      <c r="P6" s="2">
        <f>+QUARTILE(P$12:P$124,1)</f>
        <v>148190927.656115</v>
      </c>
      <c r="Q6" s="2"/>
      <c r="R6" s="1" t="s">
        <v>220</v>
      </c>
      <c r="S6" s="2">
        <f>+QUARTILE(S$12:S$124,1)</f>
        <v>-32670820.6489737</v>
      </c>
      <c r="U6" s="4" t="s">
        <v>220</v>
      </c>
      <c r="V6" s="5">
        <f>+QUARTILE(V$12:V$124,1)</f>
        <v>440269716.95633298</v>
      </c>
      <c r="W6" s="5"/>
      <c r="X6" s="4" t="s">
        <v>220</v>
      </c>
      <c r="Y6" s="5">
        <f>+QUARTILE(Y$12:Y$124,1)</f>
        <v>-150541471.25789899</v>
      </c>
    </row>
    <row r="7" spans="1:25" x14ac:dyDescent="0.35">
      <c r="C7" s="1" t="s">
        <v>221</v>
      </c>
      <c r="D7" s="2">
        <f>+QUARTILE(D$12:D$124,3)</f>
        <v>1178005222.25542</v>
      </c>
      <c r="E7" s="2"/>
      <c r="F7" s="1" t="s">
        <v>221</v>
      </c>
      <c r="G7" s="2">
        <f>+QUARTILE(G$12:G$124,3)</f>
        <v>1938533293.1465099</v>
      </c>
      <c r="I7" s="4" t="s">
        <v>221</v>
      </c>
      <c r="J7" s="5">
        <f>+QUARTILE(J$12:J$124,3)</f>
        <v>1202797975.5859201</v>
      </c>
      <c r="K7" s="5"/>
      <c r="L7" s="4" t="s">
        <v>221</v>
      </c>
      <c r="M7" s="5">
        <f>+QUARTILE(M$12:M$124,3)</f>
        <v>14540704.416402601</v>
      </c>
      <c r="O7" s="1" t="s">
        <v>221</v>
      </c>
      <c r="P7" s="2">
        <f>+QUARTILE(P$12:P$124,3)</f>
        <v>747940278.32656801</v>
      </c>
      <c r="Q7" s="2"/>
      <c r="R7" s="1" t="s">
        <v>221</v>
      </c>
      <c r="S7" s="2">
        <f>+QUARTILE(S$12:S$124,3)</f>
        <v>1802394253.0757301</v>
      </c>
      <c r="U7" s="4" t="s">
        <v>221</v>
      </c>
      <c r="V7" s="5">
        <f>+QUARTILE(V$12:V$124,3)</f>
        <v>908275683.59013295</v>
      </c>
      <c r="W7" s="5"/>
      <c r="X7" s="4" t="s">
        <v>221</v>
      </c>
      <c r="Y7" s="5">
        <f>+QUARTILE(Y$12:Y$124,3)</f>
        <v>1821597121.57601</v>
      </c>
    </row>
    <row r="8" spans="1:25" x14ac:dyDescent="0.35">
      <c r="J8" s="5"/>
      <c r="K8" s="5"/>
      <c r="L8" s="5"/>
      <c r="M8" s="5"/>
    </row>
    <row r="9" spans="1:25" x14ac:dyDescent="0.35">
      <c r="C9" s="8" t="s">
        <v>0</v>
      </c>
      <c r="I9" s="6" t="s">
        <v>114</v>
      </c>
      <c r="O9" s="8" t="s">
        <v>115</v>
      </c>
      <c r="U9" s="6" t="s">
        <v>161</v>
      </c>
    </row>
    <row r="10" spans="1:25" x14ac:dyDescent="0.35">
      <c r="D10" s="8" t="s">
        <v>135</v>
      </c>
      <c r="G10" s="8" t="s">
        <v>129</v>
      </c>
      <c r="J10" s="6" t="s">
        <v>135</v>
      </c>
      <c r="M10" s="6" t="s">
        <v>129</v>
      </c>
      <c r="P10" s="8" t="s">
        <v>135</v>
      </c>
      <c r="S10" s="8" t="s">
        <v>129</v>
      </c>
      <c r="V10" s="6" t="s">
        <v>135</v>
      </c>
      <c r="Y10" s="6" t="s">
        <v>129</v>
      </c>
    </row>
    <row r="11" spans="1:25" x14ac:dyDescent="0.35">
      <c r="A11" s="1" t="s">
        <v>128</v>
      </c>
      <c r="C11" s="1" t="s">
        <v>116</v>
      </c>
      <c r="D11" s="1" t="s">
        <v>127</v>
      </c>
      <c r="F11" s="7" t="s">
        <v>116</v>
      </c>
      <c r="G11" s="1" t="s">
        <v>126</v>
      </c>
      <c r="I11" s="4" t="s">
        <v>116</v>
      </c>
      <c r="J11" s="4" t="s">
        <v>127</v>
      </c>
      <c r="L11" s="4" t="s">
        <v>116</v>
      </c>
      <c r="M11" s="4" t="s">
        <v>126</v>
      </c>
      <c r="O11" s="1" t="s">
        <v>116</v>
      </c>
      <c r="P11" s="1" t="s">
        <v>127</v>
      </c>
      <c r="R11" s="7" t="s">
        <v>116</v>
      </c>
      <c r="S11" s="1" t="s">
        <v>126</v>
      </c>
      <c r="U11" s="4" t="s">
        <v>116</v>
      </c>
      <c r="V11" s="4" t="s">
        <v>127</v>
      </c>
      <c r="X11" s="4" t="s">
        <v>116</v>
      </c>
      <c r="Y11" s="4" t="s">
        <v>126</v>
      </c>
    </row>
    <row r="12" spans="1:25" x14ac:dyDescent="0.35">
      <c r="A12" s="3">
        <v>8.8495575221238937E-3</v>
      </c>
      <c r="B12" s="3"/>
      <c r="C12" s="1" t="s">
        <v>80</v>
      </c>
      <c r="D12" s="2">
        <v>-166643871.70298001</v>
      </c>
      <c r="E12" s="2"/>
      <c r="F12" s="2" t="s">
        <v>4</v>
      </c>
      <c r="G12" s="2">
        <v>-4283339987.4604602</v>
      </c>
      <c r="I12" s="4" t="s">
        <v>83</v>
      </c>
      <c r="J12" s="5">
        <v>-79041402.784074202</v>
      </c>
      <c r="K12" s="5"/>
      <c r="L12" s="5" t="s">
        <v>101</v>
      </c>
      <c r="M12" s="5">
        <v>-4332883404.7828503</v>
      </c>
      <c r="O12" s="1" t="s">
        <v>87</v>
      </c>
      <c r="P12" s="2">
        <v>-376328566.59663802</v>
      </c>
      <c r="Q12" s="2"/>
      <c r="R12" s="1" t="s">
        <v>68</v>
      </c>
      <c r="S12" s="1">
        <v>-1873829095.1442599</v>
      </c>
      <c r="U12" s="4" t="s">
        <v>50</v>
      </c>
      <c r="V12" s="5">
        <v>-258907782.249897</v>
      </c>
      <c r="W12" s="5"/>
      <c r="X12" s="4" t="s">
        <v>4</v>
      </c>
      <c r="Y12" s="4">
        <v>-3914444116.5292301</v>
      </c>
    </row>
    <row r="13" spans="1:25" x14ac:dyDescent="0.35">
      <c r="A13" s="3">
        <v>1.7699115044247787E-2</v>
      </c>
      <c r="B13" s="3"/>
      <c r="C13" s="1" t="s">
        <v>81</v>
      </c>
      <c r="D13" s="2">
        <v>-162539240.707288</v>
      </c>
      <c r="E13" s="2"/>
      <c r="F13" s="2" t="s">
        <v>42</v>
      </c>
      <c r="G13" s="2">
        <v>-2787789089.79072</v>
      </c>
      <c r="I13" s="4" t="s">
        <v>48</v>
      </c>
      <c r="J13" s="5">
        <v>-59202356.146235898</v>
      </c>
      <c r="K13" s="5"/>
      <c r="L13" s="5" t="s">
        <v>106</v>
      </c>
      <c r="M13" s="5">
        <v>-3697362464.5868001</v>
      </c>
      <c r="O13" s="1" t="s">
        <v>88</v>
      </c>
      <c r="P13" s="2">
        <v>-339727961.79124099</v>
      </c>
      <c r="Q13" s="2"/>
      <c r="R13" s="1" t="s">
        <v>83</v>
      </c>
      <c r="S13" s="1">
        <v>-1768817130.7749801</v>
      </c>
      <c r="U13" s="4" t="s">
        <v>53</v>
      </c>
      <c r="V13" s="5">
        <v>-135409085.990325</v>
      </c>
      <c r="W13" s="5"/>
      <c r="X13" s="4" t="s">
        <v>23</v>
      </c>
      <c r="Y13" s="4">
        <v>-2964430764.3627701</v>
      </c>
    </row>
    <row r="14" spans="1:25" x14ac:dyDescent="0.35">
      <c r="A14" s="3">
        <v>2.6548672566371681E-2</v>
      </c>
      <c r="B14" s="3"/>
      <c r="C14" s="1" t="s">
        <v>64</v>
      </c>
      <c r="D14" s="2">
        <v>-18784111.955624301</v>
      </c>
      <c r="E14" s="2"/>
      <c r="F14" s="2" t="s">
        <v>23</v>
      </c>
      <c r="G14" s="2">
        <v>-2270462044.0455298</v>
      </c>
      <c r="I14" s="4" t="s">
        <v>101</v>
      </c>
      <c r="J14" s="5">
        <v>-42818513.089924797</v>
      </c>
      <c r="K14" s="5"/>
      <c r="L14" s="5" t="s">
        <v>105</v>
      </c>
      <c r="M14" s="5">
        <v>-3624039470.9443402</v>
      </c>
      <c r="O14" s="1" t="s">
        <v>42</v>
      </c>
      <c r="P14" s="2">
        <v>-303938797.51613897</v>
      </c>
      <c r="Q14" s="2"/>
      <c r="R14" s="1" t="s">
        <v>23</v>
      </c>
      <c r="S14" s="1">
        <v>-1385756540.4610901</v>
      </c>
      <c r="U14" s="4" t="s">
        <v>64</v>
      </c>
      <c r="V14" s="5">
        <v>-109801979.34479301</v>
      </c>
      <c r="W14" s="5"/>
      <c r="X14" s="4" t="s">
        <v>113</v>
      </c>
      <c r="Y14" s="4">
        <v>-2298171146.72651</v>
      </c>
    </row>
    <row r="15" spans="1:25" x14ac:dyDescent="0.35">
      <c r="A15" s="3">
        <v>3.5398230088495575E-2</v>
      </c>
      <c r="B15" s="3"/>
      <c r="C15" s="1" t="s">
        <v>84</v>
      </c>
      <c r="D15" s="2">
        <v>127731285.03598</v>
      </c>
      <c r="E15" s="2"/>
      <c r="F15" s="2" t="s">
        <v>80</v>
      </c>
      <c r="G15" s="2">
        <v>-2048650039.98647</v>
      </c>
      <c r="I15" s="4" t="s">
        <v>106</v>
      </c>
      <c r="J15" s="5">
        <v>-20881833.540045101</v>
      </c>
      <c r="K15" s="5"/>
      <c r="L15" s="5" t="s">
        <v>70</v>
      </c>
      <c r="M15" s="5">
        <v>-3520988802.77736</v>
      </c>
      <c r="O15" s="1" t="s">
        <v>64</v>
      </c>
      <c r="P15" s="2">
        <v>-274336785.18013602</v>
      </c>
      <c r="Q15" s="2"/>
      <c r="R15" s="1" t="s">
        <v>105</v>
      </c>
      <c r="S15" s="1">
        <v>-1352387045.8482599</v>
      </c>
      <c r="U15" s="4" t="s">
        <v>72</v>
      </c>
      <c r="V15" s="5">
        <v>-70303876.995325893</v>
      </c>
      <c r="W15" s="5"/>
      <c r="X15" s="4" t="s">
        <v>80</v>
      </c>
      <c r="Y15" s="4">
        <v>-1956683966.6108</v>
      </c>
    </row>
    <row r="16" spans="1:25" x14ac:dyDescent="0.35">
      <c r="A16" s="3">
        <v>4.4247787610619468E-2</v>
      </c>
      <c r="B16" s="3"/>
      <c r="C16" s="1" t="s">
        <v>50</v>
      </c>
      <c r="D16" s="2">
        <v>176890898.09619501</v>
      </c>
      <c r="E16" s="2"/>
      <c r="F16" s="2" t="s">
        <v>81</v>
      </c>
      <c r="G16" s="2">
        <v>-1953150979.00633</v>
      </c>
      <c r="I16" s="4" t="s">
        <v>81</v>
      </c>
      <c r="J16" s="5">
        <v>181368053.08130601</v>
      </c>
      <c r="K16" s="5"/>
      <c r="L16" s="5" t="s">
        <v>60</v>
      </c>
      <c r="M16" s="5">
        <v>-3362729061.9147201</v>
      </c>
      <c r="O16" s="1" t="s">
        <v>60</v>
      </c>
      <c r="P16" s="2">
        <v>-244737419.44726101</v>
      </c>
      <c r="Q16" s="2"/>
      <c r="R16" s="1" t="s">
        <v>107</v>
      </c>
      <c r="S16" s="1">
        <v>-1154979040.2012</v>
      </c>
      <c r="U16" s="4" t="s">
        <v>42</v>
      </c>
      <c r="V16" s="5">
        <v>-55468182.768035002</v>
      </c>
      <c r="W16" s="5"/>
      <c r="X16" s="4" t="s">
        <v>81</v>
      </c>
      <c r="Y16" s="4">
        <v>-1862400799.13925</v>
      </c>
    </row>
    <row r="17" spans="1:25" x14ac:dyDescent="0.35">
      <c r="A17" s="3">
        <v>5.3097345132743362E-2</v>
      </c>
      <c r="B17" s="3"/>
      <c r="C17" s="1" t="s">
        <v>72</v>
      </c>
      <c r="D17" s="2">
        <v>211633157.97099799</v>
      </c>
      <c r="E17" s="2"/>
      <c r="F17" s="2" t="s">
        <v>103</v>
      </c>
      <c r="G17" s="2">
        <v>-1513467177.9021499</v>
      </c>
      <c r="I17" s="4" t="s">
        <v>105</v>
      </c>
      <c r="J17" s="5">
        <v>214592172.19336399</v>
      </c>
      <c r="K17" s="5"/>
      <c r="L17" s="5" t="s">
        <v>48</v>
      </c>
      <c r="M17" s="5">
        <v>-3334501776.6519899</v>
      </c>
      <c r="O17" s="1" t="s">
        <v>61</v>
      </c>
      <c r="P17" s="2">
        <v>-224954629.97145101</v>
      </c>
      <c r="Q17" s="2"/>
      <c r="R17" s="1" t="s">
        <v>102</v>
      </c>
      <c r="S17" s="1">
        <v>-1051134222.9566801</v>
      </c>
      <c r="U17" s="4" t="s">
        <v>55</v>
      </c>
      <c r="V17" s="5">
        <v>-42412780.185702197</v>
      </c>
      <c r="W17" s="5"/>
      <c r="X17" s="4" t="s">
        <v>14</v>
      </c>
      <c r="Y17" s="4">
        <v>-1217457310.72896</v>
      </c>
    </row>
    <row r="18" spans="1:25" x14ac:dyDescent="0.35">
      <c r="A18" s="3">
        <v>6.1946902654867256E-2</v>
      </c>
      <c r="B18" s="3"/>
      <c r="C18" s="1" t="s">
        <v>47</v>
      </c>
      <c r="D18" s="2">
        <v>212252521.67135701</v>
      </c>
      <c r="E18" s="2"/>
      <c r="F18" s="2" t="s">
        <v>107</v>
      </c>
      <c r="G18" s="2">
        <v>-1400679700.3541601</v>
      </c>
      <c r="I18" s="4" t="s">
        <v>82</v>
      </c>
      <c r="J18" s="5">
        <v>239378684.49664301</v>
      </c>
      <c r="K18" s="5"/>
      <c r="L18" s="5" t="s">
        <v>20</v>
      </c>
      <c r="M18" s="5">
        <v>-3301192727.1406202</v>
      </c>
      <c r="O18" s="1" t="s">
        <v>224</v>
      </c>
      <c r="P18" s="2">
        <v>-160513381.507016</v>
      </c>
      <c r="Q18" s="2"/>
      <c r="R18" s="1" t="s">
        <v>44</v>
      </c>
      <c r="S18" s="1">
        <v>-836624642.42865598</v>
      </c>
      <c r="U18" s="4" t="s">
        <v>80</v>
      </c>
      <c r="V18" s="5">
        <v>-18142303.372397099</v>
      </c>
      <c r="W18" s="5"/>
      <c r="X18" s="4" t="s">
        <v>15</v>
      </c>
      <c r="Y18" s="4">
        <v>-1141487083.4031799</v>
      </c>
    </row>
    <row r="19" spans="1:25" x14ac:dyDescent="0.35">
      <c r="A19" s="3">
        <v>7.0796460176991149E-2</v>
      </c>
      <c r="B19" s="3"/>
      <c r="C19" s="1" t="s">
        <v>107</v>
      </c>
      <c r="D19" s="2">
        <v>228017289.98355499</v>
      </c>
      <c r="E19" s="2"/>
      <c r="F19" s="1" t="s">
        <v>48</v>
      </c>
      <c r="G19" s="2">
        <v>-1313470873.9365799</v>
      </c>
      <c r="I19" s="4" t="s">
        <v>42</v>
      </c>
      <c r="J19" s="5">
        <v>270022052.34017903</v>
      </c>
      <c r="K19" s="5"/>
      <c r="L19" s="5" t="s">
        <v>22</v>
      </c>
      <c r="M19" s="5">
        <v>-3255523787.2452502</v>
      </c>
      <c r="O19" s="1" t="s">
        <v>59</v>
      </c>
      <c r="P19" s="2">
        <v>-156666031.58846</v>
      </c>
      <c r="Q19" s="2"/>
      <c r="R19" s="1" t="s">
        <v>87</v>
      </c>
      <c r="S19" s="1">
        <v>-809736530.84990299</v>
      </c>
      <c r="U19" s="4" t="s">
        <v>81</v>
      </c>
      <c r="V19" s="5">
        <v>-15220904.5864399</v>
      </c>
      <c r="W19" s="5"/>
      <c r="X19" s="4" t="s">
        <v>42</v>
      </c>
      <c r="Y19" s="4">
        <v>-972393824.99542499</v>
      </c>
    </row>
    <row r="20" spans="1:25" x14ac:dyDescent="0.35">
      <c r="A20" s="3">
        <v>7.9646017699115043E-2</v>
      </c>
      <c r="B20" s="3"/>
      <c r="C20" s="1" t="s">
        <v>23</v>
      </c>
      <c r="D20" s="2">
        <v>231884014.48363101</v>
      </c>
      <c r="E20" s="2"/>
      <c r="F20" s="2" t="s">
        <v>104</v>
      </c>
      <c r="G20" s="2">
        <v>-1303805266.6201</v>
      </c>
      <c r="I20" s="4" t="s">
        <v>49</v>
      </c>
      <c r="J20" s="5">
        <v>297954407.96077597</v>
      </c>
      <c r="K20" s="5"/>
      <c r="L20" s="5" t="s">
        <v>21</v>
      </c>
      <c r="M20" s="5">
        <v>-3143450289.0451102</v>
      </c>
      <c r="O20" s="1" t="s">
        <v>96</v>
      </c>
      <c r="P20" s="2">
        <v>-84564054.586756498</v>
      </c>
      <c r="Q20" s="2"/>
      <c r="R20" s="1" t="s">
        <v>47</v>
      </c>
      <c r="S20" s="1">
        <v>-786995724.05605996</v>
      </c>
      <c r="U20" s="4" t="s">
        <v>54</v>
      </c>
      <c r="V20" s="5">
        <v>-8325622.0564797996</v>
      </c>
      <c r="W20" s="5"/>
      <c r="X20" s="4" t="s">
        <v>47</v>
      </c>
      <c r="Y20" s="4">
        <v>-902865206.32721305</v>
      </c>
    </row>
    <row r="21" spans="1:25" x14ac:dyDescent="0.35">
      <c r="A21" s="3">
        <v>8.8495575221238937E-2</v>
      </c>
      <c r="B21" s="3"/>
      <c r="C21" s="1" t="s">
        <v>53</v>
      </c>
      <c r="D21" s="2">
        <v>340597475.14899403</v>
      </c>
      <c r="E21" s="2"/>
      <c r="F21" s="2" t="s">
        <v>47</v>
      </c>
      <c r="G21" s="2">
        <v>-1301432874.88276</v>
      </c>
      <c r="I21" s="4" t="s">
        <v>78</v>
      </c>
      <c r="J21" s="5">
        <v>314913259.80645198</v>
      </c>
      <c r="K21" s="5"/>
      <c r="L21" s="5" t="s">
        <v>4</v>
      </c>
      <c r="M21" s="5">
        <v>-3094978579.5770001</v>
      </c>
      <c r="O21" s="1" t="s">
        <v>68</v>
      </c>
      <c r="P21" s="2">
        <v>-63901988.232038401</v>
      </c>
      <c r="Q21" s="2"/>
      <c r="R21" s="1" t="s">
        <v>46</v>
      </c>
      <c r="S21" s="1">
        <v>-747840875.76899695</v>
      </c>
      <c r="U21" s="4" t="s">
        <v>51</v>
      </c>
      <c r="V21" s="5">
        <v>2573978.1825976102</v>
      </c>
      <c r="W21" s="5"/>
      <c r="X21" s="4" t="s">
        <v>224</v>
      </c>
      <c r="Y21" s="4">
        <v>-889253225.69125903</v>
      </c>
    </row>
    <row r="22" spans="1:25" x14ac:dyDescent="0.35">
      <c r="A22" s="3">
        <v>9.7345132743362831E-2</v>
      </c>
      <c r="B22" s="3"/>
      <c r="C22" s="1" t="s">
        <v>104</v>
      </c>
      <c r="D22" s="2">
        <v>375318026.29335999</v>
      </c>
      <c r="E22" s="2"/>
      <c r="F22" s="2" t="s">
        <v>46</v>
      </c>
      <c r="G22" s="2">
        <v>-1265163606.14486</v>
      </c>
      <c r="I22" s="4" t="s">
        <v>63</v>
      </c>
      <c r="J22" s="5">
        <v>337054774.60132903</v>
      </c>
      <c r="K22" s="5"/>
      <c r="L22" s="5" t="s">
        <v>83</v>
      </c>
      <c r="M22" s="5">
        <v>-3042654312.8548498</v>
      </c>
      <c r="O22" s="1" t="s">
        <v>58</v>
      </c>
      <c r="P22" s="2">
        <v>-54823257.1673996</v>
      </c>
      <c r="Q22" s="2"/>
      <c r="R22" s="1" t="s">
        <v>65</v>
      </c>
      <c r="S22" s="1">
        <v>-686359219.57637894</v>
      </c>
      <c r="U22" s="4" t="s">
        <v>52</v>
      </c>
      <c r="V22" s="5">
        <v>27543724.5968141</v>
      </c>
      <c r="W22" s="5"/>
      <c r="X22" s="4" t="s">
        <v>50</v>
      </c>
      <c r="Y22" s="4">
        <v>-886039669.18891895</v>
      </c>
    </row>
    <row r="23" spans="1:25" x14ac:dyDescent="0.35">
      <c r="A23" s="3">
        <v>0.10619469026548672</v>
      </c>
      <c r="B23" s="3"/>
      <c r="C23" s="1" t="s">
        <v>106</v>
      </c>
      <c r="D23" s="2">
        <v>381136051.97149998</v>
      </c>
      <c r="E23" s="2"/>
      <c r="F23" s="2" t="s">
        <v>64</v>
      </c>
      <c r="G23" s="2">
        <v>-1244104327.5118301</v>
      </c>
      <c r="I23" s="4" t="s">
        <v>87</v>
      </c>
      <c r="J23" s="5">
        <v>340508044.590967</v>
      </c>
      <c r="K23" s="5"/>
      <c r="L23" s="5" t="s">
        <v>35</v>
      </c>
      <c r="M23" s="5">
        <v>-2859299256.7972002</v>
      </c>
      <c r="O23" s="1" t="s">
        <v>83</v>
      </c>
      <c r="P23" s="2">
        <v>-40976504.878679</v>
      </c>
      <c r="Q23" s="2"/>
      <c r="R23" s="1" t="s">
        <v>82</v>
      </c>
      <c r="S23" s="1">
        <v>-658866751.21304297</v>
      </c>
      <c r="U23" s="4" t="s">
        <v>47</v>
      </c>
      <c r="V23" s="5">
        <v>81990761.676868796</v>
      </c>
      <c r="W23" s="5"/>
      <c r="X23" s="4" t="s">
        <v>46</v>
      </c>
      <c r="Y23" s="4">
        <v>-868242797.69033396</v>
      </c>
    </row>
    <row r="24" spans="1:25" x14ac:dyDescent="0.35">
      <c r="A24" s="3">
        <v>0.11504424778761062</v>
      </c>
      <c r="B24" s="3"/>
      <c r="C24" s="1" t="s">
        <v>48</v>
      </c>
      <c r="D24" s="2">
        <v>381381951.60111803</v>
      </c>
      <c r="E24" s="2"/>
      <c r="F24" s="2" t="s">
        <v>57</v>
      </c>
      <c r="G24" s="2">
        <v>-1144462767.4184599</v>
      </c>
      <c r="I24" s="4" t="s">
        <v>88</v>
      </c>
      <c r="J24" s="5">
        <v>372850993.22769803</v>
      </c>
      <c r="K24" s="5"/>
      <c r="L24" s="5" t="s">
        <v>100</v>
      </c>
      <c r="M24" s="5">
        <v>-2843694414.7838802</v>
      </c>
      <c r="O24" s="1" t="s">
        <v>53</v>
      </c>
      <c r="P24" s="2">
        <v>16583411.5872593</v>
      </c>
      <c r="Q24" s="2"/>
      <c r="R24" s="1" t="s">
        <v>106</v>
      </c>
      <c r="S24" s="1">
        <v>-531555126.82231802</v>
      </c>
      <c r="U24" s="4" t="s">
        <v>84</v>
      </c>
      <c r="V24" s="5">
        <v>94182451.891058907</v>
      </c>
      <c r="W24" s="5"/>
      <c r="X24" s="4" t="s">
        <v>54</v>
      </c>
      <c r="Y24" s="4">
        <v>-778664526.64207304</v>
      </c>
    </row>
    <row r="25" spans="1:25" x14ac:dyDescent="0.35">
      <c r="A25" s="3">
        <v>0.12389380530973451</v>
      </c>
      <c r="B25" s="3"/>
      <c r="C25" s="1" t="s">
        <v>55</v>
      </c>
      <c r="D25" s="2">
        <v>433304648.56161398</v>
      </c>
      <c r="E25" s="2"/>
      <c r="F25" s="2" t="s">
        <v>224</v>
      </c>
      <c r="G25" s="2">
        <v>-1003419266.14309</v>
      </c>
      <c r="I25" s="4" t="s">
        <v>64</v>
      </c>
      <c r="J25" s="5">
        <v>397018089.17165297</v>
      </c>
      <c r="K25" s="5"/>
      <c r="L25" s="5" t="s">
        <v>61</v>
      </c>
      <c r="M25" s="5">
        <v>-2590209851.57619</v>
      </c>
      <c r="O25" s="1" t="s">
        <v>35</v>
      </c>
      <c r="P25" s="2">
        <v>20634554.1490793</v>
      </c>
      <c r="Q25" s="2"/>
      <c r="R25" s="1" t="s">
        <v>39</v>
      </c>
      <c r="S25" s="1">
        <v>-500768166.26817602</v>
      </c>
      <c r="U25" s="4" t="s">
        <v>23</v>
      </c>
      <c r="V25" s="5">
        <v>101126191.21739601</v>
      </c>
      <c r="W25" s="5"/>
      <c r="X25" s="4" t="s">
        <v>107</v>
      </c>
      <c r="Y25" s="4">
        <v>-716478526.685709</v>
      </c>
    </row>
    <row r="26" spans="1:25" x14ac:dyDescent="0.35">
      <c r="A26" s="3">
        <v>0.13274336283185839</v>
      </c>
      <c r="B26" s="3"/>
      <c r="C26" s="1" t="s">
        <v>70</v>
      </c>
      <c r="D26" s="2">
        <v>443968653.61060101</v>
      </c>
      <c r="E26" s="2"/>
      <c r="F26" s="2" t="s">
        <v>84</v>
      </c>
      <c r="G26" s="2">
        <v>-841172335.42437506</v>
      </c>
      <c r="I26" s="4" t="s">
        <v>100</v>
      </c>
      <c r="J26" s="5">
        <v>417039093.63897902</v>
      </c>
      <c r="K26" s="5"/>
      <c r="L26" s="5" t="s">
        <v>39</v>
      </c>
      <c r="M26" s="5">
        <v>-2578160388.0971498</v>
      </c>
      <c r="O26" s="1" t="s">
        <v>72</v>
      </c>
      <c r="P26" s="2">
        <v>47210806.302989103</v>
      </c>
      <c r="Q26" s="2"/>
      <c r="R26" s="1" t="s">
        <v>77</v>
      </c>
      <c r="S26" s="1">
        <v>-400795922.57153898</v>
      </c>
      <c r="U26" s="4" t="s">
        <v>107</v>
      </c>
      <c r="V26" s="5">
        <v>141524397.48637599</v>
      </c>
      <c r="W26" s="5"/>
      <c r="X26" s="4" t="s">
        <v>57</v>
      </c>
      <c r="Y26" s="4">
        <v>-631065944.38707399</v>
      </c>
    </row>
    <row r="27" spans="1:25" x14ac:dyDescent="0.35">
      <c r="A27" s="3">
        <v>0.1415929203539823</v>
      </c>
      <c r="B27" s="3"/>
      <c r="C27" s="1" t="s">
        <v>103</v>
      </c>
      <c r="D27" s="2">
        <v>461615751.32875001</v>
      </c>
      <c r="E27" s="2"/>
      <c r="F27" s="2" t="s">
        <v>109</v>
      </c>
      <c r="G27" s="2">
        <v>-595750315.011024</v>
      </c>
      <c r="I27" s="4" t="s">
        <v>73</v>
      </c>
      <c r="J27" s="5">
        <v>418471641.10013801</v>
      </c>
      <c r="K27" s="5"/>
      <c r="L27" s="5" t="s">
        <v>8</v>
      </c>
      <c r="M27" s="5">
        <v>-2566545638.4751601</v>
      </c>
      <c r="O27" s="1" t="s">
        <v>65</v>
      </c>
      <c r="P27" s="2">
        <v>48786606.772202097</v>
      </c>
      <c r="Q27" s="2"/>
      <c r="R27" s="1" t="s">
        <v>58</v>
      </c>
      <c r="S27" s="1">
        <v>-333519118.35230702</v>
      </c>
      <c r="U27" s="4" t="s">
        <v>113</v>
      </c>
      <c r="V27" s="5">
        <v>225299677.90228999</v>
      </c>
      <c r="W27" s="5"/>
      <c r="X27" s="4" t="s">
        <v>36</v>
      </c>
      <c r="Y27" s="4">
        <v>-603725908.44620895</v>
      </c>
    </row>
    <row r="28" spans="1:25" x14ac:dyDescent="0.35">
      <c r="A28" s="3">
        <v>0.15044247787610621</v>
      </c>
      <c r="B28" s="3"/>
      <c r="C28" s="1" t="s">
        <v>100</v>
      </c>
      <c r="D28" s="2">
        <v>466015875.10374802</v>
      </c>
      <c r="E28" s="2"/>
      <c r="F28" s="2" t="s">
        <v>72</v>
      </c>
      <c r="G28" s="2">
        <v>-419520410.43965203</v>
      </c>
      <c r="I28" s="4" t="s">
        <v>108</v>
      </c>
      <c r="J28" s="4">
        <v>486167391.06714499</v>
      </c>
      <c r="K28" s="5"/>
      <c r="L28" s="5" t="s">
        <v>73</v>
      </c>
      <c r="M28" s="5">
        <v>-2533986474.0868802</v>
      </c>
      <c r="O28" s="1" t="s">
        <v>107</v>
      </c>
      <c r="P28" s="2">
        <v>50693672.086859599</v>
      </c>
      <c r="Q28" s="2"/>
      <c r="R28" s="1" t="s">
        <v>96</v>
      </c>
      <c r="S28" s="1">
        <v>-312822421.23917699</v>
      </c>
      <c r="U28" s="4" t="s">
        <v>70</v>
      </c>
      <c r="V28" s="5">
        <v>243114192.316295</v>
      </c>
      <c r="W28" s="5"/>
      <c r="X28" s="4" t="s">
        <v>55</v>
      </c>
      <c r="Y28" s="4">
        <v>-598805545.03939199</v>
      </c>
    </row>
    <row r="29" spans="1:25" x14ac:dyDescent="0.35">
      <c r="A29" s="3">
        <v>0.15929203539823011</v>
      </c>
      <c r="B29" s="3"/>
      <c r="C29" s="1" t="s">
        <v>224</v>
      </c>
      <c r="D29" s="2">
        <v>466566110.54387403</v>
      </c>
      <c r="E29" s="2"/>
      <c r="F29" s="2" t="s">
        <v>49</v>
      </c>
      <c r="G29" s="2">
        <v>-393066091.80557102</v>
      </c>
      <c r="I29" s="4" t="s">
        <v>18</v>
      </c>
      <c r="J29" s="5">
        <v>486285372.20706499</v>
      </c>
      <c r="K29" s="5"/>
      <c r="L29" s="5" t="s">
        <v>87</v>
      </c>
      <c r="M29" s="5">
        <v>-2409347838.4854102</v>
      </c>
      <c r="O29" s="1" t="s">
        <v>44</v>
      </c>
      <c r="P29" s="2">
        <v>51485143.862163998</v>
      </c>
      <c r="Q29" s="2"/>
      <c r="R29" s="1" t="s">
        <v>64</v>
      </c>
      <c r="S29" s="1">
        <v>-255479699.61972699</v>
      </c>
      <c r="U29" s="4" t="s">
        <v>224</v>
      </c>
      <c r="V29" s="5">
        <v>271375655.88297403</v>
      </c>
      <c r="W29" s="5"/>
      <c r="X29" s="4" t="s">
        <v>51</v>
      </c>
      <c r="Y29" s="4">
        <v>-553634719.01346397</v>
      </c>
    </row>
    <row r="30" spans="1:25" x14ac:dyDescent="0.35">
      <c r="A30" s="3">
        <v>0.16814159292035402</v>
      </c>
      <c r="B30" s="3"/>
      <c r="C30" s="1" t="s">
        <v>54</v>
      </c>
      <c r="D30" s="2">
        <v>468802007.31200302</v>
      </c>
      <c r="E30" s="2"/>
      <c r="F30" s="2" t="s">
        <v>50</v>
      </c>
      <c r="G30" s="2">
        <v>-311720157.33386302</v>
      </c>
      <c r="I30" s="4" t="s">
        <v>6</v>
      </c>
      <c r="J30" s="5">
        <v>513427512.74585903</v>
      </c>
      <c r="K30" s="5"/>
      <c r="L30" s="5" t="s">
        <v>108</v>
      </c>
      <c r="M30" s="5">
        <v>-2346579225.7679</v>
      </c>
      <c r="O30" s="1" t="s">
        <v>95</v>
      </c>
      <c r="P30" s="1">
        <v>59460681.971138097</v>
      </c>
      <c r="Q30" s="2"/>
      <c r="R30" s="1" t="s">
        <v>42</v>
      </c>
      <c r="S30" s="1">
        <v>-188010035.16764301</v>
      </c>
      <c r="U30" s="4" t="s">
        <v>83</v>
      </c>
      <c r="V30" s="5">
        <v>278989833.03005898</v>
      </c>
      <c r="W30" s="5"/>
      <c r="X30" s="4" t="s">
        <v>64</v>
      </c>
      <c r="Y30" s="4">
        <v>-541542403.78604496</v>
      </c>
    </row>
    <row r="31" spans="1:25" x14ac:dyDescent="0.35">
      <c r="A31" s="3">
        <v>0.17699115044247793</v>
      </c>
      <c r="B31" s="3"/>
      <c r="C31" s="1" t="s">
        <v>46</v>
      </c>
      <c r="D31" s="2">
        <v>473180632.90032297</v>
      </c>
      <c r="E31" s="2"/>
      <c r="F31" s="2" t="s">
        <v>7</v>
      </c>
      <c r="G31" s="2">
        <v>-292865723.97074699</v>
      </c>
      <c r="I31" s="4" t="s">
        <v>23</v>
      </c>
      <c r="J31" s="5">
        <v>523366424.85997099</v>
      </c>
      <c r="K31" s="5"/>
      <c r="L31" s="5" t="s">
        <v>82</v>
      </c>
      <c r="M31" s="5">
        <v>-2343887399.2866602</v>
      </c>
      <c r="O31" s="1" t="s">
        <v>91</v>
      </c>
      <c r="P31" s="2">
        <v>63937552.218071297</v>
      </c>
      <c r="Q31" s="2"/>
      <c r="R31" s="1" t="s">
        <v>59</v>
      </c>
      <c r="S31" s="1">
        <v>-167150426.01563701</v>
      </c>
      <c r="U31" s="4" t="s">
        <v>79</v>
      </c>
      <c r="V31" s="5">
        <v>279946839.58199602</v>
      </c>
      <c r="W31" s="5"/>
      <c r="X31" s="4" t="s">
        <v>84</v>
      </c>
      <c r="Y31" s="4">
        <v>-529707092.31900603</v>
      </c>
    </row>
    <row r="32" spans="1:25" x14ac:dyDescent="0.35">
      <c r="A32" s="3">
        <v>0.18584070796460184</v>
      </c>
      <c r="B32" s="3"/>
      <c r="C32" s="1" t="s">
        <v>101</v>
      </c>
      <c r="D32" s="2">
        <v>476795073.96561003</v>
      </c>
      <c r="E32" s="2"/>
      <c r="F32" s="2" t="s">
        <v>86</v>
      </c>
      <c r="G32" s="2">
        <v>-212197761.27669299</v>
      </c>
      <c r="I32" s="4" t="s">
        <v>35</v>
      </c>
      <c r="J32" s="5">
        <v>529221308.18015301</v>
      </c>
      <c r="K32" s="5"/>
      <c r="L32" s="5" t="s">
        <v>42</v>
      </c>
      <c r="M32" s="5">
        <v>-2341327032.78754</v>
      </c>
      <c r="O32" s="1" t="s">
        <v>80</v>
      </c>
      <c r="P32" s="2">
        <v>87545332.181951493</v>
      </c>
      <c r="Q32" s="2"/>
      <c r="R32" s="1" t="s">
        <v>57</v>
      </c>
      <c r="S32" s="1">
        <v>-166841125.26637501</v>
      </c>
      <c r="U32" s="4" t="s">
        <v>4</v>
      </c>
      <c r="V32" s="5">
        <v>315381530.52350301</v>
      </c>
      <c r="W32" s="5"/>
      <c r="X32" s="4" t="s">
        <v>83</v>
      </c>
      <c r="Y32" s="4">
        <v>-513986423.48922002</v>
      </c>
    </row>
    <row r="33" spans="1:25" x14ac:dyDescent="0.35">
      <c r="A33" s="3">
        <v>0.19469026548672574</v>
      </c>
      <c r="B33" s="3"/>
      <c r="C33" s="1" t="s">
        <v>51</v>
      </c>
      <c r="D33" s="2">
        <v>482261221.72655702</v>
      </c>
      <c r="E33" s="2"/>
      <c r="F33" s="2" t="s">
        <v>24</v>
      </c>
      <c r="G33" s="2">
        <v>-83541824.0552174</v>
      </c>
      <c r="I33" s="4" t="s">
        <v>70</v>
      </c>
      <c r="J33" s="5">
        <v>549116919.92880201</v>
      </c>
      <c r="K33" s="5"/>
      <c r="L33" s="5" t="s">
        <v>49</v>
      </c>
      <c r="M33" s="5">
        <v>-2327776450.8894501</v>
      </c>
      <c r="O33" s="1" t="s">
        <v>84</v>
      </c>
      <c r="P33" s="2">
        <v>90555471.246060893</v>
      </c>
      <c r="Q33" s="2"/>
      <c r="R33" s="1" t="s">
        <v>4</v>
      </c>
      <c r="S33" s="1">
        <v>-163332861.96361101</v>
      </c>
      <c r="U33" s="4" t="s">
        <v>65</v>
      </c>
      <c r="V33" s="5">
        <v>328831593.66829699</v>
      </c>
      <c r="W33" s="5"/>
      <c r="X33" s="4" t="s">
        <v>7</v>
      </c>
      <c r="Y33" s="4">
        <v>-489303510.158526</v>
      </c>
    </row>
    <row r="34" spans="1:25" x14ac:dyDescent="0.35">
      <c r="A34" s="3">
        <v>0.20353982300884965</v>
      </c>
      <c r="B34" s="3"/>
      <c r="C34" s="1" t="s">
        <v>96</v>
      </c>
      <c r="D34" s="2">
        <v>493153507.103001</v>
      </c>
      <c r="E34" s="2"/>
      <c r="F34" s="2" t="s">
        <v>83</v>
      </c>
      <c r="G34" s="2">
        <v>20133159.536485899</v>
      </c>
      <c r="I34" s="4" t="s">
        <v>76</v>
      </c>
      <c r="J34" s="5">
        <v>555031086.05121601</v>
      </c>
      <c r="K34" s="5"/>
      <c r="L34" s="5" t="s">
        <v>89</v>
      </c>
      <c r="M34" s="5">
        <v>-2206714564.6237102</v>
      </c>
      <c r="O34" s="1" t="s">
        <v>81</v>
      </c>
      <c r="P34" s="2">
        <v>95913321.548945904</v>
      </c>
      <c r="Q34" s="2"/>
      <c r="R34" s="1" t="s">
        <v>111</v>
      </c>
      <c r="S34" s="1">
        <v>-147300028.111918</v>
      </c>
      <c r="U34" s="4" t="s">
        <v>46</v>
      </c>
      <c r="V34" s="5">
        <v>342486083.03907901</v>
      </c>
      <c r="W34" s="5"/>
      <c r="X34" s="4" t="s">
        <v>110</v>
      </c>
      <c r="Y34" s="4">
        <v>-400508464.80185002</v>
      </c>
    </row>
    <row r="35" spans="1:25" x14ac:dyDescent="0.35">
      <c r="A35" s="3">
        <v>0.21238938053097356</v>
      </c>
      <c r="B35" s="3"/>
      <c r="C35" s="1" t="s">
        <v>83</v>
      </c>
      <c r="D35" s="2">
        <v>496771314.09416097</v>
      </c>
      <c r="E35" s="2"/>
      <c r="F35" s="2" t="s">
        <v>70</v>
      </c>
      <c r="G35" s="2">
        <v>192662861.421983</v>
      </c>
      <c r="I35" s="4" t="s">
        <v>60</v>
      </c>
      <c r="J35" s="5">
        <v>558761478.10908198</v>
      </c>
      <c r="K35" s="5"/>
      <c r="L35" s="5" t="s">
        <v>68</v>
      </c>
      <c r="M35" s="5">
        <v>-2151858927.6356201</v>
      </c>
      <c r="O35" s="1" t="s">
        <v>55</v>
      </c>
      <c r="P35" s="2">
        <v>111139771.079648</v>
      </c>
      <c r="Q35" s="2"/>
      <c r="R35" s="1" t="s">
        <v>224</v>
      </c>
      <c r="S35" s="1">
        <v>-132632697.156711</v>
      </c>
      <c r="U35" s="4" t="s">
        <v>36</v>
      </c>
      <c r="V35" s="5">
        <v>392471314.99604702</v>
      </c>
      <c r="W35" s="5"/>
      <c r="X35" s="4" t="s">
        <v>58</v>
      </c>
      <c r="Y35" s="4">
        <v>-372887842.00223398</v>
      </c>
    </row>
    <row r="36" spans="1:25" x14ac:dyDescent="0.35">
      <c r="A36" s="3">
        <v>0.22123893805309747</v>
      </c>
      <c r="B36" s="3"/>
      <c r="C36" s="1" t="s">
        <v>52</v>
      </c>
      <c r="D36" s="2">
        <v>506429986.59610802</v>
      </c>
      <c r="E36" s="2"/>
      <c r="F36" s="2" t="s">
        <v>110</v>
      </c>
      <c r="G36" s="2">
        <v>250903092.85628599</v>
      </c>
      <c r="I36" s="4" t="s">
        <v>45</v>
      </c>
      <c r="J36" s="5">
        <v>576495817.69559598</v>
      </c>
      <c r="K36" s="5"/>
      <c r="L36" s="5" t="s">
        <v>25</v>
      </c>
      <c r="M36" s="5">
        <v>-2142121509.9047</v>
      </c>
      <c r="O36" s="1" t="s">
        <v>47</v>
      </c>
      <c r="P36" s="2">
        <v>111912899.807955</v>
      </c>
      <c r="Q36" s="2"/>
      <c r="R36" s="1" t="s">
        <v>70</v>
      </c>
      <c r="S36" s="1">
        <v>-118515018.816494</v>
      </c>
      <c r="U36" s="4" t="s">
        <v>96</v>
      </c>
      <c r="V36" s="5">
        <v>396873494.634848</v>
      </c>
      <c r="W36" s="5"/>
      <c r="X36" s="4" t="s">
        <v>72</v>
      </c>
      <c r="Y36" s="4">
        <v>-299154726.53739202</v>
      </c>
    </row>
    <row r="37" spans="1:25" x14ac:dyDescent="0.35">
      <c r="A37" s="3">
        <v>0.23008849557522137</v>
      </c>
      <c r="B37" s="3"/>
      <c r="C37" s="1" t="s">
        <v>28</v>
      </c>
      <c r="D37" s="2">
        <v>508345116.30461001</v>
      </c>
      <c r="E37" s="2"/>
      <c r="F37" s="2" t="s">
        <v>106</v>
      </c>
      <c r="G37" s="2">
        <v>357181901.51569003</v>
      </c>
      <c r="I37" s="4" t="s">
        <v>61</v>
      </c>
      <c r="J37" s="5">
        <v>578220794.363778</v>
      </c>
      <c r="K37" s="5"/>
      <c r="L37" s="5" t="s">
        <v>64</v>
      </c>
      <c r="M37" s="5">
        <v>-2057070009.9135499</v>
      </c>
      <c r="O37" s="1" t="s">
        <v>104</v>
      </c>
      <c r="P37" s="2">
        <v>135825461.80679199</v>
      </c>
      <c r="Q37" s="2"/>
      <c r="R37" s="1" t="s">
        <v>84</v>
      </c>
      <c r="S37" s="1">
        <v>-115355387.429855</v>
      </c>
      <c r="U37" s="4" t="s">
        <v>90</v>
      </c>
      <c r="V37" s="5">
        <v>401716370.03007299</v>
      </c>
      <c r="W37" s="5"/>
      <c r="X37" s="4" t="s">
        <v>53</v>
      </c>
      <c r="Y37" s="4">
        <v>-222268714.82472599</v>
      </c>
    </row>
    <row r="38" spans="1:25" x14ac:dyDescent="0.35">
      <c r="A38" s="3">
        <v>0.23893805309734528</v>
      </c>
      <c r="B38" s="3"/>
      <c r="C38" s="1" t="s">
        <v>44</v>
      </c>
      <c r="D38" s="2">
        <v>529213835.73806798</v>
      </c>
      <c r="E38" s="2"/>
      <c r="F38" s="2" t="s">
        <v>18</v>
      </c>
      <c r="G38" s="2">
        <v>362482960.49102497</v>
      </c>
      <c r="I38" s="4" t="s">
        <v>80</v>
      </c>
      <c r="J38" s="5">
        <v>581898755.61997199</v>
      </c>
      <c r="K38" s="5"/>
      <c r="L38" s="5" t="s">
        <v>76</v>
      </c>
      <c r="M38" s="5">
        <v>-1976833349.7698901</v>
      </c>
      <c r="O38" s="1" t="s">
        <v>7</v>
      </c>
      <c r="P38" s="2">
        <v>143964311.077355</v>
      </c>
      <c r="Q38" s="2"/>
      <c r="R38" s="1" t="s">
        <v>112</v>
      </c>
      <c r="S38" s="1">
        <v>-57174977.7128122</v>
      </c>
      <c r="U38" s="4" t="s">
        <v>59</v>
      </c>
      <c r="V38" s="5">
        <v>403744446.00338602</v>
      </c>
      <c r="W38" s="5"/>
      <c r="X38" s="4" t="s">
        <v>59</v>
      </c>
      <c r="Y38" s="4">
        <v>-207907188.46713299</v>
      </c>
    </row>
    <row r="39" spans="1:25" x14ac:dyDescent="0.35">
      <c r="A39" s="3">
        <v>0.24778761061946919</v>
      </c>
      <c r="B39" s="3"/>
      <c r="C39" s="1" t="s">
        <v>27</v>
      </c>
      <c r="D39" s="2">
        <v>562347349.37425804</v>
      </c>
      <c r="E39" s="2"/>
      <c r="F39" s="2" t="s">
        <v>111</v>
      </c>
      <c r="G39" s="2">
        <v>384677033.50262302</v>
      </c>
      <c r="I39" s="4" t="s">
        <v>44</v>
      </c>
      <c r="J39" s="5">
        <v>628738973.84779596</v>
      </c>
      <c r="K39" s="5"/>
      <c r="L39" s="5" t="s">
        <v>77</v>
      </c>
      <c r="M39" s="5">
        <v>-1968921885.5768499</v>
      </c>
      <c r="O39" s="1" t="s">
        <v>54</v>
      </c>
      <c r="P39" s="2">
        <v>146646281.130757</v>
      </c>
      <c r="Q39" s="2"/>
      <c r="R39" s="1" t="s">
        <v>88</v>
      </c>
      <c r="S39" s="1">
        <v>-54474620.365726598</v>
      </c>
      <c r="U39" s="4" t="s">
        <v>44</v>
      </c>
      <c r="V39" s="5">
        <v>408768620.40569299</v>
      </c>
      <c r="W39" s="5"/>
      <c r="X39" s="4" t="s">
        <v>65</v>
      </c>
      <c r="Y39" s="4">
        <v>-157265328.75545701</v>
      </c>
    </row>
    <row r="40" spans="1:25" x14ac:dyDescent="0.35">
      <c r="A40" s="3">
        <v>0.2566371681415931</v>
      </c>
      <c r="B40" s="3"/>
      <c r="C40" s="1" t="s">
        <v>42</v>
      </c>
      <c r="D40" s="2">
        <v>566658890.97526395</v>
      </c>
      <c r="E40" s="2"/>
      <c r="F40" s="2" t="s">
        <v>11</v>
      </c>
      <c r="G40" s="2">
        <v>385631673.61372501</v>
      </c>
      <c r="I40" s="4" t="s">
        <v>50</v>
      </c>
      <c r="J40" s="5">
        <v>640953989.94480705</v>
      </c>
      <c r="K40" s="5"/>
      <c r="L40" s="5" t="s">
        <v>45</v>
      </c>
      <c r="M40" s="5">
        <v>-1964495140.4053199</v>
      </c>
      <c r="O40" s="1" t="s">
        <v>70</v>
      </c>
      <c r="P40" s="2">
        <v>148190927.656115</v>
      </c>
      <c r="Q40" s="2"/>
      <c r="R40" s="1" t="s">
        <v>91</v>
      </c>
      <c r="S40" s="1">
        <v>-32670820.6489737</v>
      </c>
      <c r="U40" s="4" t="s">
        <v>7</v>
      </c>
      <c r="V40" s="5">
        <v>440269716.95633298</v>
      </c>
      <c r="W40" s="5"/>
      <c r="X40" s="4" t="s">
        <v>52</v>
      </c>
      <c r="Y40" s="4">
        <v>-150541471.25789899</v>
      </c>
    </row>
    <row r="41" spans="1:25" x14ac:dyDescent="0.35">
      <c r="A41" s="3">
        <v>0.265486725663717</v>
      </c>
      <c r="B41" s="3"/>
      <c r="C41" s="1" t="s">
        <v>7</v>
      </c>
      <c r="D41" s="2">
        <v>579876850.103194</v>
      </c>
      <c r="E41" s="2"/>
      <c r="F41" s="2" t="s">
        <v>65</v>
      </c>
      <c r="G41" s="2">
        <v>423980927.033391</v>
      </c>
      <c r="I41" s="4" t="s">
        <v>51</v>
      </c>
      <c r="J41" s="5">
        <v>645717600.56202602</v>
      </c>
      <c r="K41" s="5"/>
      <c r="L41" s="5" t="s">
        <v>78</v>
      </c>
      <c r="M41" s="5">
        <v>-1947780807.4322801</v>
      </c>
      <c r="O41" s="1" t="s">
        <v>50</v>
      </c>
      <c r="P41" s="2">
        <v>158776840.15595001</v>
      </c>
      <c r="Q41" s="2"/>
      <c r="R41" s="1" t="s">
        <v>40</v>
      </c>
      <c r="S41" s="1">
        <v>94344811.320485502</v>
      </c>
      <c r="U41" s="4" t="s">
        <v>106</v>
      </c>
      <c r="V41" s="5">
        <v>452843697.00298101</v>
      </c>
      <c r="W41" s="5"/>
      <c r="X41" s="4" t="s">
        <v>70</v>
      </c>
      <c r="Y41" s="4">
        <v>-90396398.602935895</v>
      </c>
    </row>
    <row r="42" spans="1:25" x14ac:dyDescent="0.35">
      <c r="A42" s="3">
        <v>0.27433628318584091</v>
      </c>
      <c r="B42" s="3"/>
      <c r="C42" s="1" t="s">
        <v>65</v>
      </c>
      <c r="D42" s="2">
        <v>627432772.38632596</v>
      </c>
      <c r="E42" s="2"/>
      <c r="F42" s="2" t="s">
        <v>22</v>
      </c>
      <c r="G42" s="2">
        <v>462699584.05107403</v>
      </c>
      <c r="I42" s="4" t="s">
        <v>25</v>
      </c>
      <c r="J42" s="5">
        <v>651026277.01733899</v>
      </c>
      <c r="K42" s="5"/>
      <c r="L42" s="5" t="s">
        <v>23</v>
      </c>
      <c r="M42" s="5">
        <v>-1934264453.60461</v>
      </c>
      <c r="O42" s="1" t="s">
        <v>51</v>
      </c>
      <c r="P42" s="2">
        <v>159842701.89713699</v>
      </c>
      <c r="Q42" s="2"/>
      <c r="R42" s="1" t="s">
        <v>108</v>
      </c>
      <c r="S42" s="1">
        <v>106233044.776281</v>
      </c>
      <c r="U42" s="4" t="s">
        <v>45</v>
      </c>
      <c r="V42" s="5">
        <v>454430135.46271801</v>
      </c>
      <c r="W42" s="5"/>
      <c r="X42" s="4" t="s">
        <v>101</v>
      </c>
      <c r="Y42" s="4">
        <v>51976509.196465403</v>
      </c>
    </row>
    <row r="43" spans="1:25" x14ac:dyDescent="0.35">
      <c r="A43" s="3">
        <v>0.28318584070796482</v>
      </c>
      <c r="B43" s="3"/>
      <c r="C43" s="1" t="s">
        <v>45</v>
      </c>
      <c r="D43" s="1">
        <v>629048465.27597404</v>
      </c>
      <c r="E43" s="2"/>
      <c r="F43" s="2" t="s">
        <v>96</v>
      </c>
      <c r="G43" s="2">
        <v>485337997.12555897</v>
      </c>
      <c r="I43" s="4" t="s">
        <v>53</v>
      </c>
      <c r="J43" s="5">
        <v>655908460.90276504</v>
      </c>
      <c r="K43" s="5"/>
      <c r="L43" s="5" t="s">
        <v>51</v>
      </c>
      <c r="M43" s="5">
        <v>-1924138067.07868</v>
      </c>
      <c r="O43" s="1" t="s">
        <v>94</v>
      </c>
      <c r="P43" s="2">
        <v>181002711.57461399</v>
      </c>
      <c r="Q43" s="2"/>
      <c r="R43" s="1" t="s">
        <v>101</v>
      </c>
      <c r="S43" s="1">
        <v>178057649.80910099</v>
      </c>
      <c r="U43" s="4" t="s">
        <v>48</v>
      </c>
      <c r="V43" s="5">
        <v>471872133.96182799</v>
      </c>
      <c r="W43" s="5"/>
      <c r="X43" s="4" t="s">
        <v>11</v>
      </c>
      <c r="Y43" s="4">
        <v>152090851.999744</v>
      </c>
    </row>
    <row r="44" spans="1:25" x14ac:dyDescent="0.35">
      <c r="A44" s="3">
        <v>0.29203539823008873</v>
      </c>
      <c r="B44" s="3"/>
      <c r="C44" s="1" t="s">
        <v>95</v>
      </c>
      <c r="D44" s="2">
        <v>634154909.12455904</v>
      </c>
      <c r="E44" s="2"/>
      <c r="F44" s="2" t="s">
        <v>58</v>
      </c>
      <c r="G44" s="2">
        <v>507826864.47623003</v>
      </c>
      <c r="I44" s="4" t="s">
        <v>20</v>
      </c>
      <c r="J44" s="5">
        <v>721298018.57481694</v>
      </c>
      <c r="K44" s="5"/>
      <c r="L44" s="5" t="s">
        <v>30</v>
      </c>
      <c r="M44" s="5">
        <v>-1799873957.7487299</v>
      </c>
      <c r="O44" s="1" t="s">
        <v>43</v>
      </c>
      <c r="P44" s="2">
        <v>181256263.521548</v>
      </c>
      <c r="Q44" s="2"/>
      <c r="R44" s="1" t="s">
        <v>38</v>
      </c>
      <c r="S44" s="1">
        <v>266968088.585529</v>
      </c>
      <c r="U44" s="4" t="s">
        <v>100</v>
      </c>
      <c r="V44" s="5">
        <v>500215620.53503799</v>
      </c>
      <c r="W44" s="5"/>
      <c r="X44" s="4" t="s">
        <v>86</v>
      </c>
      <c r="Y44" s="4">
        <v>264294873.76122001</v>
      </c>
    </row>
    <row r="45" spans="1:25" x14ac:dyDescent="0.35">
      <c r="A45" s="3">
        <v>0.30088495575221264</v>
      </c>
      <c r="B45" s="3"/>
      <c r="C45" s="1" t="s">
        <v>105</v>
      </c>
      <c r="D45" s="2">
        <v>634957569.60687006</v>
      </c>
      <c r="E45" s="2"/>
      <c r="F45" s="2" t="s">
        <v>105</v>
      </c>
      <c r="G45" s="2">
        <v>514807958.52060902</v>
      </c>
      <c r="I45" s="4" t="s">
        <v>86</v>
      </c>
      <c r="J45" s="5">
        <v>722291259.972399</v>
      </c>
      <c r="K45" s="5"/>
      <c r="L45" s="5" t="s">
        <v>88</v>
      </c>
      <c r="M45" s="5">
        <v>-1754107857.9597499</v>
      </c>
      <c r="O45" s="1" t="s">
        <v>52</v>
      </c>
      <c r="P45" s="2">
        <v>184546692.50778401</v>
      </c>
      <c r="Q45" s="2"/>
      <c r="R45" s="1" t="s">
        <v>69</v>
      </c>
      <c r="S45" s="1">
        <v>307664224.00657701</v>
      </c>
      <c r="U45" s="4" t="s">
        <v>101</v>
      </c>
      <c r="V45" s="5">
        <v>503867815.045991</v>
      </c>
      <c r="W45" s="5"/>
      <c r="X45" s="4" t="s">
        <v>82</v>
      </c>
      <c r="Y45" s="4">
        <v>310765705.648718</v>
      </c>
    </row>
    <row r="46" spans="1:25" x14ac:dyDescent="0.35">
      <c r="A46" s="3">
        <v>0.30973451327433654</v>
      </c>
      <c r="B46" s="3"/>
      <c r="C46" s="1" t="s">
        <v>36</v>
      </c>
      <c r="D46" s="2">
        <v>654668665.72843003</v>
      </c>
      <c r="E46" s="2"/>
      <c r="F46" s="2" t="s">
        <v>9</v>
      </c>
      <c r="G46" s="2">
        <v>621457379.29022002</v>
      </c>
      <c r="I46" s="4" t="s">
        <v>55</v>
      </c>
      <c r="J46" s="5">
        <v>746866266.50583899</v>
      </c>
      <c r="K46" s="5"/>
      <c r="L46" s="5" t="s">
        <v>57</v>
      </c>
      <c r="M46" s="5">
        <v>-1689142198.0044501</v>
      </c>
      <c r="O46" s="1" t="s">
        <v>106</v>
      </c>
      <c r="P46" s="2">
        <v>185589259.79935199</v>
      </c>
      <c r="Q46" s="2"/>
      <c r="R46" s="1" t="s">
        <v>78</v>
      </c>
      <c r="S46" s="1">
        <v>371704346.592233</v>
      </c>
      <c r="U46" s="4" t="s">
        <v>58</v>
      </c>
      <c r="V46" s="5">
        <v>506803528.40845299</v>
      </c>
      <c r="W46" s="5"/>
      <c r="X46" s="4" t="s">
        <v>103</v>
      </c>
      <c r="Y46" s="4">
        <v>342152424.00972199</v>
      </c>
    </row>
    <row r="47" spans="1:25" x14ac:dyDescent="0.35">
      <c r="A47" s="3">
        <v>0.31858407079646045</v>
      </c>
      <c r="B47" s="3"/>
      <c r="C47" s="1" t="s">
        <v>74</v>
      </c>
      <c r="D47" s="2">
        <v>665566304.77549601</v>
      </c>
      <c r="E47" s="2"/>
      <c r="F47" s="2" t="s">
        <v>54</v>
      </c>
      <c r="G47" s="2">
        <v>649585539.97422898</v>
      </c>
      <c r="I47" s="4" t="s">
        <v>39</v>
      </c>
      <c r="J47" s="5">
        <v>769795904.14492202</v>
      </c>
      <c r="K47" s="5"/>
      <c r="L47" s="5" t="s">
        <v>16</v>
      </c>
      <c r="M47" s="5">
        <v>-1677020185.3043301</v>
      </c>
      <c r="O47" s="1" t="s">
        <v>26</v>
      </c>
      <c r="P47" s="2">
        <v>186546006.480032</v>
      </c>
      <c r="Q47" s="2"/>
      <c r="R47" s="1" t="s">
        <v>110</v>
      </c>
      <c r="S47" s="1">
        <v>412342726.26539499</v>
      </c>
      <c r="U47" s="4" t="s">
        <v>78</v>
      </c>
      <c r="V47" s="5">
        <v>507185248.89848799</v>
      </c>
      <c r="W47" s="5"/>
      <c r="X47" s="4" t="s">
        <v>109</v>
      </c>
      <c r="Y47" s="4">
        <v>362732607.95842397</v>
      </c>
    </row>
    <row r="48" spans="1:25" x14ac:dyDescent="0.35">
      <c r="A48" s="3">
        <v>0.32743362831858436</v>
      </c>
      <c r="B48" s="3"/>
      <c r="C48" s="1" t="s">
        <v>24</v>
      </c>
      <c r="D48" s="2">
        <v>695242362.69190896</v>
      </c>
      <c r="E48" s="2"/>
      <c r="F48" s="2" t="s">
        <v>39</v>
      </c>
      <c r="G48" s="2">
        <v>666327140.766168</v>
      </c>
      <c r="I48" s="4" t="s">
        <v>79</v>
      </c>
      <c r="J48" s="5">
        <v>771189499.496701</v>
      </c>
      <c r="K48" s="5"/>
      <c r="L48" s="5" t="s">
        <v>44</v>
      </c>
      <c r="M48" s="5">
        <v>-1594120545.03369</v>
      </c>
      <c r="O48" s="1" t="s">
        <v>98</v>
      </c>
      <c r="P48" s="2">
        <v>188047554.41890001</v>
      </c>
      <c r="Q48" s="2"/>
      <c r="R48" s="1" t="s">
        <v>97</v>
      </c>
      <c r="S48" s="1">
        <v>427668938.87887001</v>
      </c>
      <c r="U48" s="4" t="s">
        <v>71</v>
      </c>
      <c r="V48" s="5">
        <v>517756139.77699798</v>
      </c>
      <c r="W48" s="5"/>
      <c r="X48" s="4" t="s">
        <v>106</v>
      </c>
      <c r="Y48" s="4">
        <v>370992922.44485301</v>
      </c>
    </row>
    <row r="49" spans="1:25" x14ac:dyDescent="0.35">
      <c r="A49" s="3">
        <v>0.33628318584070827</v>
      </c>
      <c r="B49" s="3"/>
      <c r="C49" s="1" t="s">
        <v>97</v>
      </c>
      <c r="D49" s="2">
        <v>700307076.40704894</v>
      </c>
      <c r="E49" s="2"/>
      <c r="F49" s="2" t="s">
        <v>59</v>
      </c>
      <c r="G49" s="2">
        <v>673591974.41563106</v>
      </c>
      <c r="I49" s="4" t="s">
        <v>30</v>
      </c>
      <c r="J49" s="5">
        <v>775532495.15753305</v>
      </c>
      <c r="K49" s="5"/>
      <c r="L49" s="5" t="s">
        <v>40</v>
      </c>
      <c r="M49" s="5">
        <v>-1589544602.8509099</v>
      </c>
      <c r="O49" s="1" t="s">
        <v>25</v>
      </c>
      <c r="P49" s="2">
        <v>195098911.481837</v>
      </c>
      <c r="Q49" s="2"/>
      <c r="R49" s="1" t="s">
        <v>48</v>
      </c>
      <c r="S49" s="1">
        <v>430105647.92865801</v>
      </c>
      <c r="U49" s="4" t="s">
        <v>110</v>
      </c>
      <c r="V49" s="5">
        <v>528137467.75635999</v>
      </c>
      <c r="W49" s="5"/>
      <c r="X49" s="4" t="s">
        <v>31</v>
      </c>
      <c r="Y49" s="4">
        <v>381415844.07094598</v>
      </c>
    </row>
    <row r="50" spans="1:25" x14ac:dyDescent="0.35">
      <c r="A50" s="3">
        <v>0.34513274336283217</v>
      </c>
      <c r="B50" s="3"/>
      <c r="C50" s="1" t="s">
        <v>49</v>
      </c>
      <c r="D50" s="2">
        <v>701576730.485901</v>
      </c>
      <c r="E50" s="2"/>
      <c r="F50" s="2" t="s">
        <v>112</v>
      </c>
      <c r="G50" s="2">
        <v>684049513.00506794</v>
      </c>
      <c r="I50" s="4" t="s">
        <v>16</v>
      </c>
      <c r="J50" s="5">
        <v>777510112.95342803</v>
      </c>
      <c r="K50" s="5"/>
      <c r="L50" s="5" t="s">
        <v>7</v>
      </c>
      <c r="M50" s="5">
        <v>-1589369112.4372201</v>
      </c>
      <c r="O50" s="1" t="s">
        <v>67</v>
      </c>
      <c r="P50" s="2">
        <v>196468244.35662499</v>
      </c>
      <c r="Q50" s="2"/>
      <c r="R50" s="1" t="s">
        <v>93</v>
      </c>
      <c r="S50" s="1">
        <v>438421426.14522099</v>
      </c>
      <c r="U50" s="4" t="s">
        <v>24</v>
      </c>
      <c r="V50" s="5">
        <v>550400963.85088801</v>
      </c>
      <c r="W50" s="5"/>
      <c r="X50" s="4" t="s">
        <v>2</v>
      </c>
      <c r="Y50" s="4">
        <v>413341347.65933901</v>
      </c>
    </row>
    <row r="51" spans="1:25" x14ac:dyDescent="0.35">
      <c r="A51" s="3">
        <v>0.35398230088495608</v>
      </c>
      <c r="B51" s="3"/>
      <c r="C51" s="1" t="s">
        <v>43</v>
      </c>
      <c r="D51" s="2">
        <v>728042482.93921804</v>
      </c>
      <c r="E51" s="2"/>
      <c r="F51" s="2" t="s">
        <v>5</v>
      </c>
      <c r="G51" s="2">
        <v>695680363.43890297</v>
      </c>
      <c r="I51" s="4" t="s">
        <v>54</v>
      </c>
      <c r="J51" s="5">
        <v>782594233.33424306</v>
      </c>
      <c r="K51" s="5"/>
      <c r="L51" s="5" t="s">
        <v>29</v>
      </c>
      <c r="M51" s="5">
        <v>-1580796436.01824</v>
      </c>
      <c r="O51" s="1" t="s">
        <v>105</v>
      </c>
      <c r="P51" s="2">
        <v>211463287.93276101</v>
      </c>
      <c r="Q51" s="2"/>
      <c r="R51" s="1" t="s">
        <v>113</v>
      </c>
      <c r="S51" s="1">
        <v>471887647.674496</v>
      </c>
      <c r="U51" s="4" t="s">
        <v>76</v>
      </c>
      <c r="V51" s="5">
        <v>552358813.90428305</v>
      </c>
      <c r="W51" s="5"/>
      <c r="X51" s="4" t="s">
        <v>33</v>
      </c>
      <c r="Y51" s="4">
        <v>414254550.08789599</v>
      </c>
    </row>
    <row r="52" spans="1:25" x14ac:dyDescent="0.35">
      <c r="A52" s="3">
        <v>0.36283185840707999</v>
      </c>
      <c r="B52" s="3"/>
      <c r="C52" s="1" t="s">
        <v>79</v>
      </c>
      <c r="D52" s="2">
        <v>750243715.20440805</v>
      </c>
      <c r="E52" s="2"/>
      <c r="F52" s="2" t="s">
        <v>28</v>
      </c>
      <c r="G52" s="2">
        <v>725086395.570696</v>
      </c>
      <c r="I52" s="4" t="s">
        <v>17</v>
      </c>
      <c r="J52" s="5">
        <v>789023685.44749796</v>
      </c>
      <c r="K52" s="5"/>
      <c r="L52" s="5" t="s">
        <v>81</v>
      </c>
      <c r="M52" s="5">
        <v>-1530297970.24405</v>
      </c>
      <c r="O52" s="1" t="s">
        <v>100</v>
      </c>
      <c r="P52" s="2">
        <v>213076927.61095199</v>
      </c>
      <c r="Q52" s="2"/>
      <c r="R52" s="1" t="s">
        <v>36</v>
      </c>
      <c r="S52" s="1">
        <v>473623850.48902398</v>
      </c>
      <c r="U52" s="4" t="s">
        <v>86</v>
      </c>
      <c r="V52" s="5">
        <v>557681987.49080002</v>
      </c>
      <c r="W52" s="5"/>
      <c r="X52" s="4" t="s">
        <v>56</v>
      </c>
      <c r="Y52" s="4">
        <v>464155952.17240697</v>
      </c>
    </row>
    <row r="53" spans="1:25" x14ac:dyDescent="0.35">
      <c r="A53" s="3">
        <v>0.3716814159292039</v>
      </c>
      <c r="B53" s="3"/>
      <c r="C53" s="1" t="s">
        <v>78</v>
      </c>
      <c r="D53" s="2">
        <v>762297850.16266203</v>
      </c>
      <c r="E53" s="2"/>
      <c r="F53" s="2" t="s">
        <v>31</v>
      </c>
      <c r="G53" s="2">
        <v>799011665.51705503</v>
      </c>
      <c r="I53" s="4" t="s">
        <v>110</v>
      </c>
      <c r="J53" s="5">
        <v>796771498.63660395</v>
      </c>
      <c r="K53" s="5"/>
      <c r="L53" s="4" t="s">
        <v>112</v>
      </c>
      <c r="M53" s="4">
        <v>-1521493639.6438401</v>
      </c>
      <c r="O53" s="1" t="s">
        <v>93</v>
      </c>
      <c r="P53" s="2">
        <v>218186379.299063</v>
      </c>
      <c r="Q53" s="2"/>
      <c r="R53" s="1" t="s">
        <v>94</v>
      </c>
      <c r="S53" s="1">
        <v>487190103.9835</v>
      </c>
      <c r="U53" s="4" t="s">
        <v>75</v>
      </c>
      <c r="V53" s="5">
        <v>564614244.21165395</v>
      </c>
      <c r="W53" s="5"/>
      <c r="X53" s="4" t="s">
        <v>100</v>
      </c>
      <c r="Y53" s="4">
        <v>503445257.63036698</v>
      </c>
    </row>
    <row r="54" spans="1:25" x14ac:dyDescent="0.35">
      <c r="A54" s="3">
        <v>0.3805309734513278</v>
      </c>
      <c r="B54" s="3"/>
      <c r="C54" s="1" t="s">
        <v>113</v>
      </c>
      <c r="D54" s="2">
        <v>783373305.66812098</v>
      </c>
      <c r="E54" s="2"/>
      <c r="F54" s="2" t="s">
        <v>55</v>
      </c>
      <c r="G54" s="2">
        <v>828034320.95574498</v>
      </c>
      <c r="I54" s="4" t="s">
        <v>65</v>
      </c>
      <c r="J54" s="5">
        <v>810600177.85502005</v>
      </c>
      <c r="K54" s="5"/>
      <c r="L54" s="5" t="s">
        <v>2</v>
      </c>
      <c r="M54" s="5">
        <v>-1500751493.76915</v>
      </c>
      <c r="O54" s="1" t="s">
        <v>101</v>
      </c>
      <c r="P54" s="2">
        <v>224420698.24307799</v>
      </c>
      <c r="Q54" s="2"/>
      <c r="R54" s="1" t="s">
        <v>56</v>
      </c>
      <c r="S54" s="1">
        <v>494473146.23709202</v>
      </c>
      <c r="U54" s="4" t="s">
        <v>89</v>
      </c>
      <c r="V54" s="5">
        <v>572300448.62352598</v>
      </c>
      <c r="W54" s="5"/>
      <c r="X54" s="4" t="s">
        <v>105</v>
      </c>
      <c r="Y54" s="4">
        <v>530202823.42699099</v>
      </c>
    </row>
    <row r="55" spans="1:25" x14ac:dyDescent="0.35">
      <c r="A55" s="3">
        <v>0.38938053097345171</v>
      </c>
      <c r="B55" s="3"/>
      <c r="C55" s="1" t="s">
        <v>18</v>
      </c>
      <c r="D55" s="2">
        <v>785900515.43456995</v>
      </c>
      <c r="E55" s="2"/>
      <c r="F55" s="2" t="s">
        <v>82</v>
      </c>
      <c r="G55" s="2">
        <v>845922638.05317104</v>
      </c>
      <c r="I55" s="4" t="s">
        <v>104</v>
      </c>
      <c r="J55" s="5">
        <v>819382702.123734</v>
      </c>
      <c r="K55" s="5"/>
      <c r="L55" s="5" t="s">
        <v>43</v>
      </c>
      <c r="M55" s="5">
        <v>-1488624387.9590001</v>
      </c>
      <c r="O55" s="1" t="s">
        <v>113</v>
      </c>
      <c r="P55" s="2">
        <v>225202316.00834501</v>
      </c>
      <c r="Q55" s="2"/>
      <c r="R55" s="1" t="s">
        <v>80</v>
      </c>
      <c r="S55" s="1">
        <v>502617898.75746799</v>
      </c>
      <c r="U55" s="4" t="s">
        <v>25</v>
      </c>
      <c r="V55" s="5">
        <v>589277146.06659806</v>
      </c>
      <c r="W55" s="5"/>
      <c r="X55" s="4" t="s">
        <v>104</v>
      </c>
      <c r="Y55" s="4">
        <v>550137823.15893805</v>
      </c>
    </row>
    <row r="56" spans="1:25" x14ac:dyDescent="0.35">
      <c r="A56" s="3">
        <v>0.39823008849557562</v>
      </c>
      <c r="B56" s="3"/>
      <c r="C56" s="1" t="s">
        <v>87</v>
      </c>
      <c r="D56" s="2">
        <v>793456477.24432003</v>
      </c>
      <c r="E56" s="2"/>
      <c r="F56" s="2" t="s">
        <v>113</v>
      </c>
      <c r="G56" s="2">
        <v>860941900.22684598</v>
      </c>
      <c r="I56" s="4" t="s">
        <v>52</v>
      </c>
      <c r="J56" s="5">
        <v>821295911.13659894</v>
      </c>
      <c r="K56" s="5"/>
      <c r="L56" s="5" t="s">
        <v>54</v>
      </c>
      <c r="M56" s="5">
        <v>-1482609286.6757901</v>
      </c>
      <c r="O56" s="1" t="s">
        <v>90</v>
      </c>
      <c r="P56" s="2">
        <v>229840481.231453</v>
      </c>
      <c r="Q56" s="2"/>
      <c r="R56" s="1" t="s">
        <v>15</v>
      </c>
      <c r="S56" s="1">
        <v>530429623.71689999</v>
      </c>
      <c r="U56" s="4" t="s">
        <v>60</v>
      </c>
      <c r="V56" s="5">
        <v>589529363.99082601</v>
      </c>
      <c r="W56" s="5"/>
      <c r="X56" s="4" t="s">
        <v>77</v>
      </c>
      <c r="Y56" s="4">
        <v>647628693.19431603</v>
      </c>
    </row>
    <row r="57" spans="1:25" x14ac:dyDescent="0.35">
      <c r="A57" s="3">
        <v>0.40707964601769953</v>
      </c>
      <c r="B57" s="3"/>
      <c r="C57" s="1" t="s">
        <v>25</v>
      </c>
      <c r="D57" s="2">
        <v>794432498.97226298</v>
      </c>
      <c r="E57" s="2"/>
      <c r="F57" s="2" t="s">
        <v>51</v>
      </c>
      <c r="G57" s="2">
        <v>873817950.76626098</v>
      </c>
      <c r="I57" s="4" t="s">
        <v>43</v>
      </c>
      <c r="J57" s="5">
        <v>824146724.14779305</v>
      </c>
      <c r="K57" s="5"/>
      <c r="L57" s="5" t="s">
        <v>36</v>
      </c>
      <c r="M57" s="5">
        <v>-1396272405.7195799</v>
      </c>
      <c r="O57" s="1" t="s">
        <v>111</v>
      </c>
      <c r="P57" s="2">
        <v>248999402.47744301</v>
      </c>
      <c r="Q57" s="2"/>
      <c r="R57" s="1" t="s">
        <v>11</v>
      </c>
      <c r="S57" s="1">
        <v>550048210.40008295</v>
      </c>
      <c r="U57" s="4" t="s">
        <v>82</v>
      </c>
      <c r="V57" s="5">
        <v>592506420.06225395</v>
      </c>
      <c r="W57" s="5"/>
      <c r="X57" s="4" t="s">
        <v>24</v>
      </c>
      <c r="Y57" s="4">
        <v>675460431.15056002</v>
      </c>
    </row>
    <row r="58" spans="1:25" x14ac:dyDescent="0.35">
      <c r="A58" s="3">
        <v>0.41592920353982343</v>
      </c>
      <c r="B58" s="3"/>
      <c r="C58" s="1" t="s">
        <v>71</v>
      </c>
      <c r="D58" s="2">
        <v>805931491.69932497</v>
      </c>
      <c r="E58" s="2"/>
      <c r="F58" s="2" t="s">
        <v>38</v>
      </c>
      <c r="G58" s="2">
        <v>880247269.233235</v>
      </c>
      <c r="I58" s="4" t="s">
        <v>9</v>
      </c>
      <c r="J58" s="5">
        <v>864229337.90798402</v>
      </c>
      <c r="K58" s="5"/>
      <c r="L58" s="5" t="s">
        <v>55</v>
      </c>
      <c r="M58" s="5">
        <v>-1306097753.4210701</v>
      </c>
      <c r="O58" s="1" t="s">
        <v>108</v>
      </c>
      <c r="P58" s="2">
        <v>251473976.520776</v>
      </c>
      <c r="Q58" s="2"/>
      <c r="R58" s="1" t="s">
        <v>86</v>
      </c>
      <c r="S58" s="1">
        <v>561888654.88242197</v>
      </c>
      <c r="U58" s="4" t="s">
        <v>95</v>
      </c>
      <c r="V58" s="5">
        <v>593496272.54421496</v>
      </c>
      <c r="W58" s="5"/>
      <c r="X58" s="4" t="s">
        <v>87</v>
      </c>
      <c r="Y58" s="4">
        <v>683863383.92499995</v>
      </c>
    </row>
    <row r="59" spans="1:25" x14ac:dyDescent="0.35">
      <c r="A59" s="3">
        <v>0.42477876106194734</v>
      </c>
      <c r="B59" s="3"/>
      <c r="C59" s="1" t="s">
        <v>89</v>
      </c>
      <c r="D59" s="2">
        <v>807600914.92938197</v>
      </c>
      <c r="E59" s="2"/>
      <c r="F59" s="2" t="s">
        <v>27</v>
      </c>
      <c r="G59" s="2">
        <v>985980523.75678098</v>
      </c>
      <c r="I59" s="4" t="s">
        <v>2</v>
      </c>
      <c r="J59" s="5">
        <v>867007488.32062304</v>
      </c>
      <c r="K59" s="5"/>
      <c r="L59" s="5" t="s">
        <v>110</v>
      </c>
      <c r="M59" s="5">
        <v>-1301563692.85042</v>
      </c>
      <c r="O59" s="1" t="s">
        <v>103</v>
      </c>
      <c r="P59" s="2">
        <v>254103562.42846501</v>
      </c>
      <c r="Q59" s="2"/>
      <c r="R59" s="1" t="s">
        <v>60</v>
      </c>
      <c r="S59" s="1">
        <v>583108256.08777106</v>
      </c>
      <c r="U59" s="4" t="s">
        <v>33</v>
      </c>
      <c r="V59" s="4">
        <v>597908872.65350997</v>
      </c>
      <c r="W59" s="5"/>
      <c r="X59" s="4" t="s">
        <v>98</v>
      </c>
      <c r="Y59" s="4">
        <v>695725523.31520796</v>
      </c>
    </row>
    <row r="60" spans="1:25" x14ac:dyDescent="0.35">
      <c r="A60" s="3">
        <v>0.43362831858407125</v>
      </c>
      <c r="B60" s="3"/>
      <c r="C60" s="1" t="s">
        <v>82</v>
      </c>
      <c r="D60" s="2">
        <v>811291760.67830098</v>
      </c>
      <c r="E60" s="2"/>
      <c r="F60" s="2" t="s">
        <v>25</v>
      </c>
      <c r="G60" s="2">
        <v>1010912454.92713</v>
      </c>
      <c r="I60" s="4" t="s">
        <v>47</v>
      </c>
      <c r="J60" s="5">
        <v>870765352.35050404</v>
      </c>
      <c r="K60" s="5"/>
      <c r="L60" s="5" t="s">
        <v>111</v>
      </c>
      <c r="M60" s="5">
        <v>-1287969139.04704</v>
      </c>
      <c r="O60" s="1" t="s">
        <v>110</v>
      </c>
      <c r="P60" s="2">
        <v>263363084.469089</v>
      </c>
      <c r="Q60" s="2"/>
      <c r="R60" s="1" t="s">
        <v>79</v>
      </c>
      <c r="S60" s="1">
        <v>586383836.70811296</v>
      </c>
      <c r="U60" s="4" t="s">
        <v>61</v>
      </c>
      <c r="V60" s="5">
        <v>605900438.89133406</v>
      </c>
      <c r="W60" s="5"/>
      <c r="X60" s="4" t="s">
        <v>68</v>
      </c>
      <c r="Y60" s="4">
        <v>695887459.73596203</v>
      </c>
    </row>
    <row r="61" spans="1:25" x14ac:dyDescent="0.35">
      <c r="A61" s="3">
        <v>0.44247787610619516</v>
      </c>
      <c r="B61" s="3"/>
      <c r="C61" s="1" t="s">
        <v>57</v>
      </c>
      <c r="D61" s="2">
        <v>811340610.90666795</v>
      </c>
      <c r="E61" s="2"/>
      <c r="F61" s="2" t="s">
        <v>87</v>
      </c>
      <c r="G61" s="2">
        <v>1074628072.9605999</v>
      </c>
      <c r="I61" s="4" t="s">
        <v>89</v>
      </c>
      <c r="J61" s="5">
        <v>891225548.38962805</v>
      </c>
      <c r="K61" s="5"/>
      <c r="L61" s="5" t="s">
        <v>113</v>
      </c>
      <c r="M61" s="5">
        <v>-1188401997.12165</v>
      </c>
      <c r="O61" s="1" t="s">
        <v>56</v>
      </c>
      <c r="P61" s="2">
        <v>289500604.710931</v>
      </c>
      <c r="Q61" s="2"/>
      <c r="R61" s="1" t="s">
        <v>30</v>
      </c>
      <c r="S61" s="1">
        <v>590745446.53659499</v>
      </c>
      <c r="U61" s="4" t="s">
        <v>28</v>
      </c>
      <c r="V61" s="5">
        <v>627236365.86718202</v>
      </c>
      <c r="W61" s="5"/>
      <c r="X61" s="4" t="s">
        <v>60</v>
      </c>
      <c r="Y61" s="4">
        <v>700577451.80484796</v>
      </c>
    </row>
    <row r="62" spans="1:25" x14ac:dyDescent="0.35">
      <c r="A62" s="3">
        <v>0.45132743362831906</v>
      </c>
      <c r="B62" s="3"/>
      <c r="C62" s="1" t="s">
        <v>88</v>
      </c>
      <c r="D62" s="2">
        <v>825316894.749071</v>
      </c>
      <c r="E62" s="2"/>
      <c r="F62" s="2" t="s">
        <v>10</v>
      </c>
      <c r="G62" s="2">
        <v>1098171952.65555</v>
      </c>
      <c r="I62" s="4" t="s">
        <v>77</v>
      </c>
      <c r="J62" s="5">
        <v>893636412.39308906</v>
      </c>
      <c r="K62" s="5"/>
      <c r="L62" s="5" t="s">
        <v>67</v>
      </c>
      <c r="M62" s="5">
        <v>-1144080600.9102399</v>
      </c>
      <c r="O62" s="1" t="s">
        <v>31</v>
      </c>
      <c r="P62" s="2">
        <v>297947227.87780398</v>
      </c>
      <c r="Q62" s="2"/>
      <c r="R62" s="1" t="s">
        <v>72</v>
      </c>
      <c r="S62" s="1">
        <v>594925820.60680306</v>
      </c>
      <c r="U62" s="4" t="s">
        <v>98</v>
      </c>
      <c r="V62" s="5">
        <v>644599847.86709404</v>
      </c>
      <c r="W62" s="5"/>
      <c r="X62" s="4" t="s">
        <v>39</v>
      </c>
      <c r="Y62" s="4">
        <v>712724860.06844997</v>
      </c>
    </row>
    <row r="63" spans="1:25" x14ac:dyDescent="0.35">
      <c r="A63" s="3">
        <v>0.46017699115044297</v>
      </c>
      <c r="B63" s="3"/>
      <c r="C63" s="1" t="s">
        <v>86</v>
      </c>
      <c r="D63" s="2">
        <v>838988637.43571103</v>
      </c>
      <c r="E63" s="2"/>
      <c r="F63" s="2" t="s">
        <v>71</v>
      </c>
      <c r="G63" s="2">
        <v>1111745557.6115799</v>
      </c>
      <c r="I63" s="4" t="s">
        <v>68</v>
      </c>
      <c r="J63" s="5">
        <v>914083237.76123095</v>
      </c>
      <c r="K63" s="5"/>
      <c r="L63" s="5" t="s">
        <v>50</v>
      </c>
      <c r="M63" s="5">
        <v>-1135772546.44398</v>
      </c>
      <c r="O63" s="1" t="s">
        <v>82</v>
      </c>
      <c r="P63" s="2">
        <v>301700697.13691401</v>
      </c>
      <c r="Q63" s="2"/>
      <c r="R63" s="1" t="s">
        <v>81</v>
      </c>
      <c r="S63" s="1">
        <v>609762662.75930703</v>
      </c>
      <c r="U63" s="4" t="s">
        <v>14</v>
      </c>
      <c r="V63" s="5">
        <v>678041743.33100104</v>
      </c>
      <c r="W63" s="5"/>
      <c r="X63" s="4" t="s">
        <v>85</v>
      </c>
      <c r="Y63" s="4">
        <v>733670669.453848</v>
      </c>
    </row>
    <row r="64" spans="1:25" x14ac:dyDescent="0.35">
      <c r="A64" s="3">
        <v>0.46902654867256688</v>
      </c>
      <c r="B64" s="3"/>
      <c r="C64" s="1" t="s">
        <v>90</v>
      </c>
      <c r="D64" s="2">
        <v>852807293.69818199</v>
      </c>
      <c r="E64" s="2"/>
      <c r="F64" s="2" t="s">
        <v>74</v>
      </c>
      <c r="G64" s="2">
        <v>1170059563.26563</v>
      </c>
      <c r="I64" s="4" t="s">
        <v>75</v>
      </c>
      <c r="J64" s="5">
        <v>941131072.01443803</v>
      </c>
      <c r="K64" s="5"/>
      <c r="L64" s="5" t="s">
        <v>65</v>
      </c>
      <c r="M64" s="5">
        <v>-1040355811.50974</v>
      </c>
      <c r="O64" s="1" t="s">
        <v>99</v>
      </c>
      <c r="P64" s="2">
        <v>327338334.69948602</v>
      </c>
      <c r="Q64" s="2"/>
      <c r="R64" s="1" t="s">
        <v>100</v>
      </c>
      <c r="S64" s="1">
        <v>622639112.56013095</v>
      </c>
      <c r="U64" s="4" t="s">
        <v>9</v>
      </c>
      <c r="V64" s="5">
        <v>680846201.54757202</v>
      </c>
      <c r="W64" s="5"/>
      <c r="X64" s="4" t="s">
        <v>90</v>
      </c>
      <c r="Y64" s="4">
        <v>766602238.93269801</v>
      </c>
    </row>
    <row r="65" spans="1:25" x14ac:dyDescent="0.35">
      <c r="A65" s="3">
        <v>0.47787610619469079</v>
      </c>
      <c r="B65" s="3"/>
      <c r="C65" s="1" t="s">
        <v>14</v>
      </c>
      <c r="D65" s="2">
        <v>857823242.96084702</v>
      </c>
      <c r="E65" s="2"/>
      <c r="F65" s="2" t="s">
        <v>53</v>
      </c>
      <c r="G65" s="2">
        <v>1204860283.5624101</v>
      </c>
      <c r="I65" s="4" t="s">
        <v>103</v>
      </c>
      <c r="J65" s="5">
        <v>941990376.61405206</v>
      </c>
      <c r="K65" s="5"/>
      <c r="L65" s="5" t="s">
        <v>79</v>
      </c>
      <c r="M65" s="5">
        <v>-1003270414.9071</v>
      </c>
      <c r="O65" s="1" t="s">
        <v>97</v>
      </c>
      <c r="P65" s="2">
        <v>369132337.47759497</v>
      </c>
      <c r="Q65" s="2"/>
      <c r="R65" s="1" t="s">
        <v>95</v>
      </c>
      <c r="S65" s="1">
        <v>631373651.68970394</v>
      </c>
      <c r="U65" s="4" t="s">
        <v>27</v>
      </c>
      <c r="V65" s="5">
        <v>682143168.32686102</v>
      </c>
      <c r="W65" s="5"/>
      <c r="X65" s="4" t="s">
        <v>112</v>
      </c>
      <c r="Y65" s="4">
        <v>772947054.20383096</v>
      </c>
    </row>
    <row r="66" spans="1:25" x14ac:dyDescent="0.35">
      <c r="A66" s="3">
        <v>0.48672566371681469</v>
      </c>
      <c r="B66" s="3"/>
      <c r="C66" s="1" t="s">
        <v>59</v>
      </c>
      <c r="D66" s="2">
        <v>860161278.82568896</v>
      </c>
      <c r="E66" s="2"/>
      <c r="F66" s="2" t="s">
        <v>2</v>
      </c>
      <c r="G66" s="2">
        <v>1231895750.6371601</v>
      </c>
      <c r="I66" s="4" t="s">
        <v>112</v>
      </c>
      <c r="J66" s="5">
        <v>946966678.60547602</v>
      </c>
      <c r="K66" s="5"/>
      <c r="L66" s="5" t="s">
        <v>71</v>
      </c>
      <c r="M66" s="5">
        <v>-1000414194.48562</v>
      </c>
      <c r="O66" s="1" t="s">
        <v>46</v>
      </c>
      <c r="P66" s="2">
        <v>372603954.05252802</v>
      </c>
      <c r="Q66" s="2"/>
      <c r="R66" s="1" t="s">
        <v>43</v>
      </c>
      <c r="S66" s="1">
        <v>697349268.27369106</v>
      </c>
      <c r="U66" s="4" t="s">
        <v>10</v>
      </c>
      <c r="V66" s="5">
        <v>689769528.391366</v>
      </c>
      <c r="W66" s="5"/>
      <c r="X66" s="4" t="s">
        <v>111</v>
      </c>
      <c r="Y66" s="4">
        <v>814674337.68360806</v>
      </c>
    </row>
    <row r="67" spans="1:25" x14ac:dyDescent="0.35">
      <c r="A67" s="3">
        <v>0.4955752212389386</v>
      </c>
      <c r="B67" s="3"/>
      <c r="C67" s="1" t="s">
        <v>1</v>
      </c>
      <c r="D67" s="2">
        <v>873012657.82595098</v>
      </c>
      <c r="E67" s="2"/>
      <c r="F67" s="2" t="s">
        <v>68</v>
      </c>
      <c r="G67" s="2">
        <v>1273943638.0454199</v>
      </c>
      <c r="I67" s="4" t="s">
        <v>40</v>
      </c>
      <c r="J67" s="5">
        <v>952395050.09915304</v>
      </c>
      <c r="K67" s="5"/>
      <c r="L67" s="5" t="s">
        <v>104</v>
      </c>
      <c r="M67" s="5">
        <v>-964368661.252087</v>
      </c>
      <c r="O67" s="1" t="s">
        <v>45</v>
      </c>
      <c r="P67" s="2">
        <v>373647095.65884203</v>
      </c>
      <c r="Q67" s="2"/>
      <c r="R67" s="1" t="s">
        <v>3</v>
      </c>
      <c r="S67" s="1">
        <v>725028679.12469399</v>
      </c>
      <c r="U67" s="4" t="s">
        <v>67</v>
      </c>
      <c r="V67" s="5">
        <v>692911732.06167603</v>
      </c>
      <c r="W67" s="5"/>
      <c r="X67" s="4" t="s">
        <v>35</v>
      </c>
      <c r="Y67" s="4">
        <v>974353738.25422394</v>
      </c>
    </row>
    <row r="68" spans="1:25" x14ac:dyDescent="0.35">
      <c r="A68" s="3">
        <v>0.50442477876106251</v>
      </c>
      <c r="B68" s="3"/>
      <c r="C68" s="1" t="s">
        <v>4</v>
      </c>
      <c r="D68" s="2">
        <v>875940538.83799303</v>
      </c>
      <c r="E68" s="2"/>
      <c r="F68" s="2" t="s">
        <v>101</v>
      </c>
      <c r="G68" s="2">
        <v>1278959393.68483</v>
      </c>
      <c r="I68" s="4" t="s">
        <v>94</v>
      </c>
      <c r="J68" s="5">
        <v>953751665.25320697</v>
      </c>
      <c r="K68" s="5"/>
      <c r="L68" s="5" t="s">
        <v>9</v>
      </c>
      <c r="M68" s="5">
        <v>-958691107.89804196</v>
      </c>
      <c r="O68" s="1" t="s">
        <v>79</v>
      </c>
      <c r="P68" s="2">
        <v>382790345.35235101</v>
      </c>
      <c r="Q68" s="2"/>
      <c r="R68" s="1" t="s">
        <v>14</v>
      </c>
      <c r="S68" s="1">
        <v>766356797.40731001</v>
      </c>
      <c r="U68" s="4" t="s">
        <v>85</v>
      </c>
      <c r="V68" s="5">
        <v>697823277.39644599</v>
      </c>
      <c r="W68" s="5"/>
      <c r="X68" s="4" t="s">
        <v>102</v>
      </c>
      <c r="Y68" s="4">
        <v>1034938893.9794101</v>
      </c>
    </row>
    <row r="69" spans="1:25" x14ac:dyDescent="0.35">
      <c r="A69" s="3">
        <v>0.51327433628318642</v>
      </c>
      <c r="B69" s="3"/>
      <c r="C69" s="1" t="s">
        <v>67</v>
      </c>
      <c r="D69" s="2">
        <v>877655614.68084395</v>
      </c>
      <c r="E69" s="2"/>
      <c r="F69" s="2" t="s">
        <v>52</v>
      </c>
      <c r="G69" s="2">
        <v>1279469153.3621299</v>
      </c>
      <c r="I69" s="4" t="s">
        <v>90</v>
      </c>
      <c r="J69" s="5">
        <v>954714840.77762306</v>
      </c>
      <c r="K69" s="5"/>
      <c r="L69" s="5" t="s">
        <v>53</v>
      </c>
      <c r="M69" s="5">
        <v>-925370955.30286205</v>
      </c>
      <c r="O69" s="1" t="s">
        <v>102</v>
      </c>
      <c r="P69" s="2">
        <v>418577555.04560202</v>
      </c>
      <c r="Q69" s="2"/>
      <c r="R69" s="1" t="s">
        <v>7</v>
      </c>
      <c r="S69" s="1">
        <v>796386836.30486703</v>
      </c>
      <c r="U69" s="4" t="s">
        <v>105</v>
      </c>
      <c r="V69" s="5">
        <v>708268596.99824297</v>
      </c>
      <c r="W69" s="5"/>
      <c r="X69" s="4" t="s">
        <v>16</v>
      </c>
      <c r="Y69" s="4">
        <v>1051671512.98579</v>
      </c>
    </row>
    <row r="70" spans="1:25" x14ac:dyDescent="0.35">
      <c r="A70" s="3">
        <v>0.52212389380531032</v>
      </c>
      <c r="B70" s="3"/>
      <c r="C70" s="1" t="s">
        <v>109</v>
      </c>
      <c r="D70" s="2">
        <v>889678938.73864806</v>
      </c>
      <c r="E70" s="2"/>
      <c r="F70" s="2" t="s">
        <v>21</v>
      </c>
      <c r="G70" s="2">
        <v>1310141274.82377</v>
      </c>
      <c r="I70" s="4" t="s">
        <v>93</v>
      </c>
      <c r="J70" s="5">
        <v>960531951.95189297</v>
      </c>
      <c r="K70" s="5"/>
      <c r="L70" s="5" t="s">
        <v>80</v>
      </c>
      <c r="M70" s="5">
        <v>-916009362.82439995</v>
      </c>
      <c r="O70" s="1" t="s">
        <v>36</v>
      </c>
      <c r="P70" s="2">
        <v>429405557.28256297</v>
      </c>
      <c r="Q70" s="2"/>
      <c r="R70" s="1" t="s">
        <v>54</v>
      </c>
      <c r="S70" s="1">
        <v>796939209.16856694</v>
      </c>
      <c r="U70" s="4" t="s">
        <v>77</v>
      </c>
      <c r="V70" s="5">
        <v>723156598.19386494</v>
      </c>
      <c r="W70" s="5"/>
      <c r="X70" s="4" t="s">
        <v>44</v>
      </c>
      <c r="Y70" s="4">
        <v>1100885029.4537001</v>
      </c>
    </row>
    <row r="71" spans="1:25" x14ac:dyDescent="0.35">
      <c r="A71" s="3">
        <v>0.53097345132743423</v>
      </c>
      <c r="B71" s="3"/>
      <c r="C71" s="1" t="s">
        <v>15</v>
      </c>
      <c r="D71" s="2">
        <v>890448207.95801198</v>
      </c>
      <c r="E71" s="2"/>
      <c r="F71" s="2" t="s">
        <v>56</v>
      </c>
      <c r="G71" s="2">
        <v>1337991275.72034</v>
      </c>
      <c r="I71" s="4" t="s">
        <v>31</v>
      </c>
      <c r="J71" s="5">
        <v>983143732.73167002</v>
      </c>
      <c r="K71" s="5"/>
      <c r="L71" s="5" t="s">
        <v>18</v>
      </c>
      <c r="M71" s="5">
        <v>-850521627.34261405</v>
      </c>
      <c r="O71" s="1" t="s">
        <v>62</v>
      </c>
      <c r="P71" s="2">
        <v>431023375.23841399</v>
      </c>
      <c r="Q71" s="2"/>
      <c r="R71" s="1" t="s">
        <v>29</v>
      </c>
      <c r="S71" s="1">
        <v>838263575.55944896</v>
      </c>
      <c r="U71" s="4" t="s">
        <v>12</v>
      </c>
      <c r="V71" s="5">
        <v>731674902.93668795</v>
      </c>
      <c r="W71" s="5"/>
      <c r="X71" s="4" t="s">
        <v>99</v>
      </c>
      <c r="Y71" s="4">
        <v>1102654727.8441601</v>
      </c>
    </row>
    <row r="72" spans="1:25" x14ac:dyDescent="0.35">
      <c r="A72" s="3">
        <v>0.53982300884955814</v>
      </c>
      <c r="B72" s="3"/>
      <c r="C72" s="1" t="s">
        <v>60</v>
      </c>
      <c r="D72" s="2">
        <v>899902537.26423502</v>
      </c>
      <c r="E72" s="2"/>
      <c r="F72" s="2" t="s">
        <v>36</v>
      </c>
      <c r="G72" s="2">
        <v>1345597769.98858</v>
      </c>
      <c r="I72" s="4" t="s">
        <v>8</v>
      </c>
      <c r="J72" s="5">
        <v>985905865.82665098</v>
      </c>
      <c r="K72" s="5"/>
      <c r="L72" s="5" t="s">
        <v>52</v>
      </c>
      <c r="M72" s="5">
        <v>-850371556.68886697</v>
      </c>
      <c r="O72" s="1" t="s">
        <v>24</v>
      </c>
      <c r="P72" s="2">
        <v>435082571.30258799</v>
      </c>
      <c r="Q72" s="2"/>
      <c r="R72" s="1" t="s">
        <v>35</v>
      </c>
      <c r="S72" s="1">
        <v>876727369.17044795</v>
      </c>
      <c r="U72" s="4" t="s">
        <v>97</v>
      </c>
      <c r="V72" s="5">
        <v>737457146.10039306</v>
      </c>
      <c r="W72" s="5"/>
      <c r="X72" s="4" t="s">
        <v>38</v>
      </c>
      <c r="Y72" s="4">
        <v>1265506720.3678</v>
      </c>
    </row>
    <row r="73" spans="1:25" x14ac:dyDescent="0.35">
      <c r="A73" s="3">
        <v>0.54867256637168205</v>
      </c>
      <c r="B73" s="3"/>
      <c r="C73" s="1" t="s">
        <v>61</v>
      </c>
      <c r="D73" s="2">
        <v>920614838.30098796</v>
      </c>
      <c r="E73" s="2"/>
      <c r="F73" s="2" t="s">
        <v>35</v>
      </c>
      <c r="G73" s="2">
        <v>1360585512.1817999</v>
      </c>
      <c r="I73" s="4" t="s">
        <v>7</v>
      </c>
      <c r="J73" s="5">
        <v>987781499.85349202</v>
      </c>
      <c r="K73" s="5"/>
      <c r="L73" s="5" t="s">
        <v>99</v>
      </c>
      <c r="M73" s="5">
        <v>-792449324.39226902</v>
      </c>
      <c r="O73" s="1" t="s">
        <v>39</v>
      </c>
      <c r="P73" s="2">
        <v>442972855.75508898</v>
      </c>
      <c r="Q73" s="2"/>
      <c r="R73" s="1" t="s">
        <v>16</v>
      </c>
      <c r="S73" s="1">
        <v>905489846.47714496</v>
      </c>
      <c r="U73" s="4" t="s">
        <v>104</v>
      </c>
      <c r="V73" s="5">
        <v>740583827.52190495</v>
      </c>
      <c r="W73" s="5"/>
      <c r="X73" s="4" t="s">
        <v>5</v>
      </c>
      <c r="Y73" s="4">
        <v>1271929588.44892</v>
      </c>
    </row>
    <row r="74" spans="1:25" x14ac:dyDescent="0.35">
      <c r="A74" s="3">
        <v>0.55752212389380595</v>
      </c>
      <c r="B74" s="3"/>
      <c r="C74" s="1" t="s">
        <v>111</v>
      </c>
      <c r="D74" s="2">
        <v>922789368.535447</v>
      </c>
      <c r="E74" s="2"/>
      <c r="F74" s="2" t="s">
        <v>8</v>
      </c>
      <c r="G74" s="2">
        <v>1370193185.4051001</v>
      </c>
      <c r="I74" s="4" t="s">
        <v>99</v>
      </c>
      <c r="J74" s="5">
        <v>1010355777.15872</v>
      </c>
      <c r="K74" s="5"/>
      <c r="L74" s="5" t="s">
        <v>103</v>
      </c>
      <c r="M74" s="5">
        <v>-731767847.73042798</v>
      </c>
      <c r="O74" s="1" t="s">
        <v>14</v>
      </c>
      <c r="P74" s="2">
        <v>443239699.06886601</v>
      </c>
      <c r="Q74" s="2"/>
      <c r="R74" s="1" t="s">
        <v>55</v>
      </c>
      <c r="S74" s="1">
        <v>975378838.84935999</v>
      </c>
      <c r="U74" s="4" t="s">
        <v>6</v>
      </c>
      <c r="V74" s="5">
        <v>744815210.70234597</v>
      </c>
      <c r="W74" s="5"/>
      <c r="X74" s="4" t="s">
        <v>40</v>
      </c>
      <c r="Y74" s="4">
        <v>1292510561.91958</v>
      </c>
    </row>
    <row r="75" spans="1:25" x14ac:dyDescent="0.35">
      <c r="A75" s="3">
        <v>0.56637168141592986</v>
      </c>
      <c r="B75" s="3"/>
      <c r="C75" s="1" t="s">
        <v>76</v>
      </c>
      <c r="D75" s="2">
        <v>938166517.56416905</v>
      </c>
      <c r="E75" s="2"/>
      <c r="F75" s="2" t="s">
        <v>93</v>
      </c>
      <c r="G75" s="2">
        <v>1371554658.35236</v>
      </c>
      <c r="I75" s="4" t="s">
        <v>91</v>
      </c>
      <c r="J75" s="5">
        <v>1023753381.88033</v>
      </c>
      <c r="K75" s="5"/>
      <c r="L75" s="5" t="s">
        <v>19</v>
      </c>
      <c r="M75" s="5">
        <v>-699536890.31612098</v>
      </c>
      <c r="O75" s="1" t="s">
        <v>92</v>
      </c>
      <c r="P75" s="2">
        <v>444290749.68864697</v>
      </c>
      <c r="Q75" s="2"/>
      <c r="R75" s="1" t="s">
        <v>25</v>
      </c>
      <c r="S75" s="1">
        <v>979673179.72471905</v>
      </c>
      <c r="U75" s="4" t="s">
        <v>102</v>
      </c>
      <c r="V75" s="5">
        <v>764960333.98749602</v>
      </c>
      <c r="W75" s="5"/>
      <c r="X75" s="4" t="s">
        <v>93</v>
      </c>
      <c r="Y75" s="4">
        <v>1378416851.7958701</v>
      </c>
    </row>
    <row r="76" spans="1:25" x14ac:dyDescent="0.35">
      <c r="A76" s="3">
        <v>0.57522123893805377</v>
      </c>
      <c r="B76" s="3"/>
      <c r="C76" s="1" t="s">
        <v>75</v>
      </c>
      <c r="D76" s="2">
        <v>952607446.31395602</v>
      </c>
      <c r="E76" s="2"/>
      <c r="F76" s="2" t="s">
        <v>44</v>
      </c>
      <c r="G76" s="2">
        <v>1379643689.0620301</v>
      </c>
      <c r="I76" s="4" t="s">
        <v>92</v>
      </c>
      <c r="J76" s="5">
        <v>1032204045.34714</v>
      </c>
      <c r="K76" s="5"/>
      <c r="L76" s="5" t="s">
        <v>31</v>
      </c>
      <c r="M76" s="5">
        <v>-662069979.35691798</v>
      </c>
      <c r="O76" s="1" t="s">
        <v>75</v>
      </c>
      <c r="P76" s="2">
        <v>458429974.671404</v>
      </c>
      <c r="Q76" s="2"/>
      <c r="R76" s="1" t="s">
        <v>51</v>
      </c>
      <c r="S76" s="1">
        <v>1024330659.16793</v>
      </c>
      <c r="U76" s="4" t="s">
        <v>74</v>
      </c>
      <c r="V76" s="5">
        <v>766715348.08775198</v>
      </c>
      <c r="W76" s="5"/>
      <c r="X76" s="4" t="s">
        <v>78</v>
      </c>
      <c r="Y76" s="4">
        <v>1412409288.73436</v>
      </c>
    </row>
    <row r="77" spans="1:25" x14ac:dyDescent="0.35">
      <c r="A77" s="3">
        <v>0.58407079646017768</v>
      </c>
      <c r="B77" s="3"/>
      <c r="C77" s="1" t="s">
        <v>58</v>
      </c>
      <c r="D77" s="2">
        <v>962617081.83352602</v>
      </c>
      <c r="E77" s="2"/>
      <c r="F77" s="2" t="s">
        <v>60</v>
      </c>
      <c r="G77" s="2">
        <v>1396063703.5143001</v>
      </c>
      <c r="I77" s="4" t="s">
        <v>67</v>
      </c>
      <c r="J77" s="5">
        <v>1037046893.4645801</v>
      </c>
      <c r="K77" s="5"/>
      <c r="L77" s="5" t="s">
        <v>93</v>
      </c>
      <c r="M77" s="5">
        <v>-636446151.82003605</v>
      </c>
      <c r="O77" s="1" t="s">
        <v>76</v>
      </c>
      <c r="P77" s="2">
        <v>464156775.427679</v>
      </c>
      <c r="Q77" s="2"/>
      <c r="R77" s="1" t="s">
        <v>85</v>
      </c>
      <c r="S77" s="1">
        <v>1029982625.88422</v>
      </c>
      <c r="U77" s="4" t="s">
        <v>16</v>
      </c>
      <c r="V77" s="5">
        <v>767571436.24369895</v>
      </c>
      <c r="W77" s="5"/>
      <c r="X77" s="4" t="s">
        <v>88</v>
      </c>
      <c r="Y77" s="4">
        <v>1437205499.6176901</v>
      </c>
    </row>
    <row r="78" spans="1:25" x14ac:dyDescent="0.35">
      <c r="A78" s="3">
        <v>0.59292035398230158</v>
      </c>
      <c r="B78" s="3"/>
      <c r="C78" s="1" t="s">
        <v>33</v>
      </c>
      <c r="D78" s="2">
        <v>967728431.39540005</v>
      </c>
      <c r="E78" s="2"/>
      <c r="F78" s="2" t="s">
        <v>95</v>
      </c>
      <c r="G78" s="2">
        <v>1426331698.0936899</v>
      </c>
      <c r="I78" s="4" t="s">
        <v>74</v>
      </c>
      <c r="J78" s="5">
        <v>1039651788.42268</v>
      </c>
      <c r="K78" s="5"/>
      <c r="L78" s="5" t="s">
        <v>3</v>
      </c>
      <c r="M78" s="5">
        <v>-547636280.553532</v>
      </c>
      <c r="O78" s="1" t="s">
        <v>112</v>
      </c>
      <c r="P78" s="2">
        <v>467930387.84717798</v>
      </c>
      <c r="Q78" s="2"/>
      <c r="R78" s="1" t="s">
        <v>92</v>
      </c>
      <c r="S78" s="1">
        <v>1060545799.30948</v>
      </c>
      <c r="U78" s="4" t="s">
        <v>17</v>
      </c>
      <c r="V78" s="5">
        <v>779902246.58527303</v>
      </c>
      <c r="W78" s="5"/>
      <c r="X78" s="4" t="s">
        <v>89</v>
      </c>
      <c r="Y78" s="4">
        <v>1472418765.1566</v>
      </c>
    </row>
    <row r="79" spans="1:25" x14ac:dyDescent="0.35">
      <c r="A79" s="3">
        <v>0.60176991150442549</v>
      </c>
      <c r="B79" s="3"/>
      <c r="C79" s="1" t="s">
        <v>77</v>
      </c>
      <c r="D79" s="2">
        <v>983616408.09987497</v>
      </c>
      <c r="E79" s="2"/>
      <c r="F79" s="2" t="s">
        <v>85</v>
      </c>
      <c r="G79" s="2">
        <v>1428497051.26652</v>
      </c>
      <c r="I79" s="4" t="s">
        <v>36</v>
      </c>
      <c r="J79" s="5">
        <v>1039779220.41513</v>
      </c>
      <c r="K79" s="5"/>
      <c r="L79" s="5" t="s">
        <v>75</v>
      </c>
      <c r="M79" s="5">
        <v>-539636763.52106595</v>
      </c>
      <c r="O79" s="1" t="s">
        <v>15</v>
      </c>
      <c r="P79" s="2">
        <v>480682416.42171299</v>
      </c>
      <c r="Q79" s="2"/>
      <c r="R79" s="1" t="s">
        <v>90</v>
      </c>
      <c r="S79" s="1">
        <v>1111779605.42273</v>
      </c>
      <c r="U79" s="4" t="s">
        <v>11</v>
      </c>
      <c r="V79" s="5">
        <v>783923709.48686194</v>
      </c>
      <c r="W79" s="5"/>
      <c r="X79" s="4" t="s">
        <v>18</v>
      </c>
      <c r="Y79" s="4">
        <v>1482833374.9889901</v>
      </c>
    </row>
    <row r="80" spans="1:25" x14ac:dyDescent="0.35">
      <c r="A80" s="3">
        <v>0.6106194690265494</v>
      </c>
      <c r="B80" s="3"/>
      <c r="C80" s="1" t="s">
        <v>110</v>
      </c>
      <c r="D80" s="2">
        <v>988029973.68058002</v>
      </c>
      <c r="E80" s="2"/>
      <c r="F80" s="2" t="s">
        <v>40</v>
      </c>
      <c r="G80" s="2">
        <v>1449709179.2200601</v>
      </c>
      <c r="I80" s="4" t="s">
        <v>98</v>
      </c>
      <c r="J80" s="5">
        <v>1063892458.13175</v>
      </c>
      <c r="K80" s="5"/>
      <c r="L80" s="5" t="s">
        <v>13</v>
      </c>
      <c r="M80" s="5">
        <v>-430193243.197119</v>
      </c>
      <c r="O80" s="1" t="s">
        <v>74</v>
      </c>
      <c r="P80" s="2">
        <v>485603652.90328503</v>
      </c>
      <c r="Q80" s="2"/>
      <c r="R80" s="1" t="s">
        <v>50</v>
      </c>
      <c r="S80" s="1">
        <v>1192535686.7637999</v>
      </c>
      <c r="U80" s="4" t="s">
        <v>57</v>
      </c>
      <c r="V80" s="5">
        <v>786784303.56179798</v>
      </c>
      <c r="W80" s="5"/>
      <c r="X80" s="4" t="s">
        <v>61</v>
      </c>
      <c r="Y80" s="4">
        <v>1484062255.39836</v>
      </c>
    </row>
    <row r="81" spans="1:25" x14ac:dyDescent="0.35">
      <c r="A81" s="3">
        <v>0.61946902654867331</v>
      </c>
      <c r="B81" s="3"/>
      <c r="C81" s="1" t="s">
        <v>12</v>
      </c>
      <c r="D81" s="2">
        <v>998283442.72625601</v>
      </c>
      <c r="E81" s="2"/>
      <c r="F81" s="2" t="s">
        <v>77</v>
      </c>
      <c r="G81" s="2">
        <v>1478921849.32599</v>
      </c>
      <c r="I81" s="4" t="s">
        <v>12</v>
      </c>
      <c r="J81" s="5">
        <v>1083400369.4981201</v>
      </c>
      <c r="K81" s="5"/>
      <c r="L81" s="5" t="s">
        <v>90</v>
      </c>
      <c r="M81" s="5">
        <v>-404793304.79211098</v>
      </c>
      <c r="O81" s="1" t="s">
        <v>73</v>
      </c>
      <c r="P81" s="2">
        <v>508624895.30317998</v>
      </c>
      <c r="Q81" s="2"/>
      <c r="R81" s="1" t="s">
        <v>74</v>
      </c>
      <c r="S81" s="1">
        <v>1273969679.0016699</v>
      </c>
      <c r="U81" s="4" t="s">
        <v>15</v>
      </c>
      <c r="V81" s="5">
        <v>793742058.66851103</v>
      </c>
      <c r="W81" s="5"/>
      <c r="X81" s="4" t="s">
        <v>75</v>
      </c>
      <c r="Y81" s="4">
        <v>1493615325.2836499</v>
      </c>
    </row>
    <row r="82" spans="1:25" x14ac:dyDescent="0.35">
      <c r="A82" s="3">
        <v>0.62831858407079721</v>
      </c>
      <c r="B82" s="3"/>
      <c r="C82" s="1" t="s">
        <v>94</v>
      </c>
      <c r="D82" s="2">
        <v>1001157704.67456</v>
      </c>
      <c r="E82" s="2"/>
      <c r="F82" s="2" t="s">
        <v>15</v>
      </c>
      <c r="G82" s="2">
        <v>1485707505.43768</v>
      </c>
      <c r="I82" s="4" t="s">
        <v>14</v>
      </c>
      <c r="J82" s="5">
        <v>1084797195.84659</v>
      </c>
      <c r="K82" s="5"/>
      <c r="L82" s="5" t="s">
        <v>107</v>
      </c>
      <c r="M82" s="5">
        <v>-381508021.28957099</v>
      </c>
      <c r="O82" s="1" t="s">
        <v>71</v>
      </c>
      <c r="P82" s="2">
        <v>513346475.595779</v>
      </c>
      <c r="Q82" s="2"/>
      <c r="R82" s="1" t="s">
        <v>53</v>
      </c>
      <c r="S82" s="1">
        <v>1350355615.37626</v>
      </c>
      <c r="U82" s="4" t="s">
        <v>99</v>
      </c>
      <c r="V82" s="5">
        <v>796907177.46440899</v>
      </c>
      <c r="W82" s="5"/>
      <c r="X82" s="4" t="s">
        <v>3</v>
      </c>
      <c r="Y82" s="4">
        <v>1520490795.8651199</v>
      </c>
    </row>
    <row r="83" spans="1:25" x14ac:dyDescent="0.35">
      <c r="A83" s="3">
        <v>0.63716814159292112</v>
      </c>
      <c r="B83" s="3"/>
      <c r="C83" s="1" t="s">
        <v>112</v>
      </c>
      <c r="D83" s="2">
        <v>1002416388.53468</v>
      </c>
      <c r="E83" s="2"/>
      <c r="F83" s="2" t="s">
        <v>89</v>
      </c>
      <c r="G83" s="2">
        <v>1579060304.06882</v>
      </c>
      <c r="I83" s="4" t="s">
        <v>111</v>
      </c>
      <c r="J83" s="5">
        <v>1094102710.0669999</v>
      </c>
      <c r="K83" s="5"/>
      <c r="L83" s="5" t="s">
        <v>86</v>
      </c>
      <c r="M83" s="5">
        <v>-373484101.78876501</v>
      </c>
      <c r="O83" s="1" t="s">
        <v>78</v>
      </c>
      <c r="P83" s="2">
        <v>539686320.21771204</v>
      </c>
      <c r="Q83" s="2"/>
      <c r="R83" s="1" t="s">
        <v>49</v>
      </c>
      <c r="S83" s="1">
        <v>1358027588.3029101</v>
      </c>
      <c r="U83" s="4" t="s">
        <v>49</v>
      </c>
      <c r="V83" s="5">
        <v>797708287.63007796</v>
      </c>
      <c r="W83" s="5"/>
      <c r="X83" s="4" t="s">
        <v>30</v>
      </c>
      <c r="Y83" s="4">
        <v>1539855941.6472099</v>
      </c>
    </row>
    <row r="84" spans="1:25" x14ac:dyDescent="0.35">
      <c r="A84" s="3">
        <v>0.64601769911504503</v>
      </c>
      <c r="B84" s="3"/>
      <c r="C84" s="1" t="s">
        <v>93</v>
      </c>
      <c r="D84" s="2">
        <v>1009211236.19345</v>
      </c>
      <c r="E84" s="2"/>
      <c r="F84" s="2" t="s">
        <v>108</v>
      </c>
      <c r="G84" s="2">
        <v>1701692723.91766</v>
      </c>
      <c r="I84" s="4" t="s">
        <v>41</v>
      </c>
      <c r="J84" s="5">
        <v>1096494061.61795</v>
      </c>
      <c r="K84" s="5"/>
      <c r="L84" s="5" t="s">
        <v>102</v>
      </c>
      <c r="M84" s="5">
        <v>-372364068.07450497</v>
      </c>
      <c r="O84" s="1" t="s">
        <v>8</v>
      </c>
      <c r="P84" s="2">
        <v>547840108.93397295</v>
      </c>
      <c r="Q84" s="2"/>
      <c r="R84" s="1" t="s">
        <v>61</v>
      </c>
      <c r="S84" s="1">
        <v>1370029905.8591199</v>
      </c>
      <c r="U84" s="4" t="s">
        <v>87</v>
      </c>
      <c r="V84" s="5">
        <v>810919189.861884</v>
      </c>
      <c r="W84" s="5"/>
      <c r="X84" s="4" t="s">
        <v>32</v>
      </c>
      <c r="Y84" s="4">
        <v>1549300748.8784699</v>
      </c>
    </row>
    <row r="85" spans="1:25" x14ac:dyDescent="0.35">
      <c r="A85" s="3">
        <v>0.65486725663716894</v>
      </c>
      <c r="B85" s="3"/>
      <c r="C85" s="1" t="s">
        <v>38</v>
      </c>
      <c r="D85" s="2">
        <v>1037496191.7859</v>
      </c>
      <c r="E85" s="2"/>
      <c r="F85" s="2" t="s">
        <v>16</v>
      </c>
      <c r="G85" s="2">
        <v>1709757399.2770901</v>
      </c>
      <c r="I85" s="4" t="s">
        <v>24</v>
      </c>
      <c r="J85" s="5">
        <v>1114727494.5699401</v>
      </c>
      <c r="K85" s="5"/>
      <c r="L85" s="5" t="s">
        <v>92</v>
      </c>
      <c r="M85" s="5">
        <v>-370855837.75597</v>
      </c>
      <c r="O85" s="1" t="s">
        <v>16</v>
      </c>
      <c r="P85" s="2">
        <v>560679229.61071897</v>
      </c>
      <c r="Q85" s="2"/>
      <c r="R85" s="1" t="s">
        <v>52</v>
      </c>
      <c r="S85" s="1">
        <v>1427092630.3508201</v>
      </c>
      <c r="U85" s="4" t="s">
        <v>94</v>
      </c>
      <c r="V85" s="5">
        <v>816246227.05911899</v>
      </c>
      <c r="W85" s="5"/>
      <c r="X85" s="4" t="s">
        <v>12</v>
      </c>
      <c r="Y85" s="4">
        <v>1573561951.7615399</v>
      </c>
    </row>
    <row r="86" spans="1:25" x14ac:dyDescent="0.35">
      <c r="A86" s="3">
        <v>0.66371681415929284</v>
      </c>
      <c r="B86" s="3"/>
      <c r="C86" s="1" t="s">
        <v>11</v>
      </c>
      <c r="D86" s="2">
        <v>1048708048.90386</v>
      </c>
      <c r="E86" s="2"/>
      <c r="F86" s="2" t="s">
        <v>100</v>
      </c>
      <c r="G86" s="2">
        <v>1724061551.0815301</v>
      </c>
      <c r="I86" s="4" t="s">
        <v>29</v>
      </c>
      <c r="J86" s="5">
        <v>1118520136.7448399</v>
      </c>
      <c r="K86" s="5"/>
      <c r="L86" s="5" t="s">
        <v>224</v>
      </c>
      <c r="M86" s="5">
        <v>-362298440.60258198</v>
      </c>
      <c r="O86" s="1" t="s">
        <v>57</v>
      </c>
      <c r="P86" s="2">
        <v>573092719.57125998</v>
      </c>
      <c r="Q86" s="2"/>
      <c r="R86" s="1" t="s">
        <v>67</v>
      </c>
      <c r="S86" s="1">
        <v>1455800790.82708</v>
      </c>
      <c r="U86" s="4" t="s">
        <v>93</v>
      </c>
      <c r="V86" s="5">
        <v>817533243.09208202</v>
      </c>
      <c r="W86" s="5"/>
      <c r="X86" s="4" t="s">
        <v>108</v>
      </c>
      <c r="Y86" s="4">
        <v>1594135762.57077</v>
      </c>
    </row>
    <row r="87" spans="1:25" x14ac:dyDescent="0.35">
      <c r="A87" s="3">
        <v>0.67256637168141675</v>
      </c>
      <c r="B87" s="3"/>
      <c r="C87" s="1" t="s">
        <v>102</v>
      </c>
      <c r="D87" s="2">
        <v>1050656130.58491</v>
      </c>
      <c r="E87" s="2"/>
      <c r="F87" s="2" t="s">
        <v>94</v>
      </c>
      <c r="G87" s="2">
        <v>1726922804.1804099</v>
      </c>
      <c r="I87" s="4" t="s">
        <v>46</v>
      </c>
      <c r="J87" s="5">
        <v>1125566445.7512701</v>
      </c>
      <c r="K87" s="5"/>
      <c r="L87" s="5" t="s">
        <v>94</v>
      </c>
      <c r="M87" s="5">
        <v>-338632069.06718898</v>
      </c>
      <c r="O87" s="1" t="s">
        <v>17</v>
      </c>
      <c r="P87" s="2">
        <v>574557417.931867</v>
      </c>
      <c r="Q87" s="2"/>
      <c r="R87" s="1" t="s">
        <v>71</v>
      </c>
      <c r="S87" s="1">
        <v>1476535568.1892099</v>
      </c>
      <c r="U87" s="4" t="s">
        <v>103</v>
      </c>
      <c r="V87" s="5">
        <v>828311247.76846695</v>
      </c>
      <c r="W87" s="5"/>
      <c r="X87" s="4" t="s">
        <v>8</v>
      </c>
      <c r="Y87" s="4">
        <v>1619626781.32165</v>
      </c>
    </row>
    <row r="88" spans="1:25" x14ac:dyDescent="0.35">
      <c r="A88" s="3">
        <v>0.68141592920354066</v>
      </c>
      <c r="B88" s="3"/>
      <c r="C88" s="1" t="s">
        <v>92</v>
      </c>
      <c r="D88" s="2">
        <v>1075583328.90674</v>
      </c>
      <c r="E88" s="2"/>
      <c r="F88" s="2" t="s">
        <v>91</v>
      </c>
      <c r="G88" s="2">
        <v>1756371244.2869101</v>
      </c>
      <c r="I88" s="4" t="s">
        <v>57</v>
      </c>
      <c r="J88" s="5">
        <v>1137871371.4763701</v>
      </c>
      <c r="K88" s="5"/>
      <c r="L88" s="5" t="s">
        <v>17</v>
      </c>
      <c r="M88" s="5">
        <v>-326220910.54267502</v>
      </c>
      <c r="O88" s="1" t="s">
        <v>38</v>
      </c>
      <c r="P88" s="2">
        <v>574565938.77403796</v>
      </c>
      <c r="Q88" s="2"/>
      <c r="R88" s="1" t="s">
        <v>28</v>
      </c>
      <c r="S88" s="1">
        <v>1492768000.42993</v>
      </c>
      <c r="U88" s="4" t="s">
        <v>41</v>
      </c>
      <c r="V88" s="5">
        <v>832614433.63723803</v>
      </c>
      <c r="W88" s="5"/>
      <c r="X88" s="4" t="s">
        <v>76</v>
      </c>
      <c r="Y88" s="4">
        <v>1628887932.5271299</v>
      </c>
    </row>
    <row r="89" spans="1:25" x14ac:dyDescent="0.35">
      <c r="A89" s="3">
        <v>0.69026548672566457</v>
      </c>
      <c r="B89" s="3"/>
      <c r="C89" s="1" t="s">
        <v>85</v>
      </c>
      <c r="D89" s="2">
        <v>1084452884.33991</v>
      </c>
      <c r="E89" s="2"/>
      <c r="F89" s="2" t="s">
        <v>14</v>
      </c>
      <c r="G89" s="2">
        <v>1774416787.38429</v>
      </c>
      <c r="I89" s="4" t="s">
        <v>97</v>
      </c>
      <c r="J89" s="5">
        <v>1144581687.3671501</v>
      </c>
      <c r="K89" s="5"/>
      <c r="L89" s="5" t="s">
        <v>37</v>
      </c>
      <c r="M89" s="5">
        <v>-263704289.274176</v>
      </c>
      <c r="O89" s="1" t="s">
        <v>48</v>
      </c>
      <c r="P89" s="2">
        <v>576028318.02684104</v>
      </c>
      <c r="Q89" s="2"/>
      <c r="R89" s="1" t="s">
        <v>98</v>
      </c>
      <c r="S89" s="1">
        <v>1507143284.9888301</v>
      </c>
      <c r="U89" s="4" t="s">
        <v>112</v>
      </c>
      <c r="V89" s="5">
        <v>841960096.56543303</v>
      </c>
      <c r="W89" s="5"/>
      <c r="X89" s="4" t="s">
        <v>74</v>
      </c>
      <c r="Y89" s="4">
        <v>1632736009.5987999</v>
      </c>
    </row>
    <row r="90" spans="1:25" x14ac:dyDescent="0.35">
      <c r="A90" s="3">
        <v>0.69911504424778848</v>
      </c>
      <c r="B90" s="3"/>
      <c r="C90" s="1" t="s">
        <v>91</v>
      </c>
      <c r="D90" s="2">
        <v>1088542422.1069601</v>
      </c>
      <c r="E90" s="2"/>
      <c r="F90" s="2" t="s">
        <v>1</v>
      </c>
      <c r="G90" s="2">
        <v>1798623665.7303801</v>
      </c>
      <c r="I90" s="4" t="s">
        <v>10</v>
      </c>
      <c r="J90" s="5">
        <v>1152377745.3074501</v>
      </c>
      <c r="K90" s="5"/>
      <c r="L90" s="5" t="s">
        <v>47</v>
      </c>
      <c r="M90" s="5">
        <v>-241916114.225732</v>
      </c>
      <c r="O90" s="1" t="s">
        <v>86</v>
      </c>
      <c r="P90" s="2">
        <v>596984138.10291004</v>
      </c>
      <c r="Q90" s="2"/>
      <c r="R90" s="1" t="s">
        <v>103</v>
      </c>
      <c r="S90" s="1">
        <v>1510060185.9723599</v>
      </c>
      <c r="U90" s="4" t="s">
        <v>88</v>
      </c>
      <c r="V90" s="5">
        <v>845664152.28189898</v>
      </c>
      <c r="W90" s="5"/>
      <c r="X90" s="4" t="s">
        <v>96</v>
      </c>
      <c r="Y90" s="4">
        <v>1651743543.0281899</v>
      </c>
    </row>
    <row r="91" spans="1:25" x14ac:dyDescent="0.35">
      <c r="A91" s="3">
        <v>0.70796460176991238</v>
      </c>
      <c r="B91" s="3"/>
      <c r="C91" s="1" t="s">
        <v>98</v>
      </c>
      <c r="D91" s="2">
        <v>1114371001.81058</v>
      </c>
      <c r="E91" s="2"/>
      <c r="F91" s="2" t="s">
        <v>12</v>
      </c>
      <c r="G91" s="2">
        <v>1808931620.1079299</v>
      </c>
      <c r="I91" s="4" t="s">
        <v>11</v>
      </c>
      <c r="J91" s="5">
        <v>1163678863.26407</v>
      </c>
      <c r="K91" s="5"/>
      <c r="L91" s="5" t="s">
        <v>46</v>
      </c>
      <c r="M91" s="5">
        <v>-219137046.692577</v>
      </c>
      <c r="O91" s="1" t="s">
        <v>30</v>
      </c>
      <c r="P91" s="2">
        <v>641821781.41094303</v>
      </c>
      <c r="Q91" s="2"/>
      <c r="R91" s="1" t="s">
        <v>20</v>
      </c>
      <c r="S91" s="1">
        <v>1569163604.1722801</v>
      </c>
      <c r="U91" s="4" t="s">
        <v>32</v>
      </c>
      <c r="V91" s="5">
        <v>856435212.40793705</v>
      </c>
      <c r="W91" s="5"/>
      <c r="X91" s="4" t="s">
        <v>28</v>
      </c>
      <c r="Y91" s="4">
        <v>1678564640.8336101</v>
      </c>
    </row>
    <row r="92" spans="1:25" x14ac:dyDescent="0.35">
      <c r="A92" s="3">
        <v>0.71681415929203629</v>
      </c>
      <c r="B92" s="3"/>
      <c r="C92" s="1" t="s">
        <v>9</v>
      </c>
      <c r="D92" s="2">
        <v>1134474662.9087801</v>
      </c>
      <c r="E92" s="2"/>
      <c r="F92" s="2" t="s">
        <v>88</v>
      </c>
      <c r="G92" s="2">
        <v>1825235339.70575</v>
      </c>
      <c r="I92" s="4" t="s">
        <v>26</v>
      </c>
      <c r="J92" s="5">
        <v>1170837510.9535899</v>
      </c>
      <c r="K92" s="5"/>
      <c r="L92" s="5" t="s">
        <v>24</v>
      </c>
      <c r="M92" s="5">
        <v>-190548106.279026</v>
      </c>
      <c r="O92" s="1" t="s">
        <v>109</v>
      </c>
      <c r="P92" s="2">
        <v>659545614.18749297</v>
      </c>
      <c r="Q92" s="2"/>
      <c r="R92" s="1" t="s">
        <v>75</v>
      </c>
      <c r="S92" s="1">
        <v>1592077258.45542</v>
      </c>
      <c r="U92" s="4" t="s">
        <v>56</v>
      </c>
      <c r="V92" s="5">
        <v>860052489.81447399</v>
      </c>
      <c r="W92" s="5"/>
      <c r="X92" s="4" t="s">
        <v>79</v>
      </c>
      <c r="Y92" s="4">
        <v>1692710539.1243</v>
      </c>
    </row>
    <row r="93" spans="1:25" x14ac:dyDescent="0.35">
      <c r="A93" s="3">
        <v>0.7256637168141602</v>
      </c>
      <c r="B93" s="3"/>
      <c r="C93" s="1" t="s">
        <v>73</v>
      </c>
      <c r="D93" s="2">
        <v>1145733620.04265</v>
      </c>
      <c r="E93" s="2"/>
      <c r="F93" s="2" t="s">
        <v>97</v>
      </c>
      <c r="G93" s="2">
        <v>1830676288.9579999</v>
      </c>
      <c r="I93" s="4" t="s">
        <v>4</v>
      </c>
      <c r="J93" s="5">
        <v>1182177971.65519</v>
      </c>
      <c r="K93" s="5"/>
      <c r="L93" s="5" t="s">
        <v>74</v>
      </c>
      <c r="M93" s="5">
        <v>-122699952.35808299</v>
      </c>
      <c r="O93" s="1" t="s">
        <v>69</v>
      </c>
      <c r="P93" s="2">
        <v>659756949.05250597</v>
      </c>
      <c r="Q93" s="2"/>
      <c r="R93" s="1" t="s">
        <v>31</v>
      </c>
      <c r="S93" s="1">
        <v>1595114878.1610401</v>
      </c>
      <c r="U93" s="4" t="s">
        <v>68</v>
      </c>
      <c r="V93" s="5">
        <v>866724453.06144404</v>
      </c>
      <c r="W93" s="5"/>
      <c r="X93" s="4" t="s">
        <v>22</v>
      </c>
      <c r="Y93" s="4">
        <v>1694566432.4268999</v>
      </c>
    </row>
    <row r="94" spans="1:25" x14ac:dyDescent="0.35">
      <c r="A94" s="3">
        <v>0.73451327433628411</v>
      </c>
      <c r="B94" s="3"/>
      <c r="C94" s="1" t="s">
        <v>41</v>
      </c>
      <c r="D94" s="2">
        <v>1163847831.77455</v>
      </c>
      <c r="E94" s="2"/>
      <c r="F94" s="2" t="s">
        <v>43</v>
      </c>
      <c r="G94" s="2">
        <v>1837600830.7116899</v>
      </c>
      <c r="I94" s="4" t="s">
        <v>72</v>
      </c>
      <c r="J94" s="5">
        <v>1182759769.8395</v>
      </c>
      <c r="K94" s="5"/>
      <c r="L94" s="5" t="s">
        <v>97</v>
      </c>
      <c r="M94" s="5">
        <v>-78234599.459450901</v>
      </c>
      <c r="O94" s="1" t="s">
        <v>40</v>
      </c>
      <c r="P94" s="2">
        <v>678259309.61156702</v>
      </c>
      <c r="Q94" s="2"/>
      <c r="R94" s="1" t="s">
        <v>104</v>
      </c>
      <c r="S94" s="1">
        <v>1705837176.7730701</v>
      </c>
      <c r="U94" s="4" t="s">
        <v>111</v>
      </c>
      <c r="V94" s="5">
        <v>880458206.33396196</v>
      </c>
      <c r="W94" s="5"/>
      <c r="X94" s="4" t="s">
        <v>92</v>
      </c>
      <c r="Y94" s="4">
        <v>1701178588.7658899</v>
      </c>
    </row>
    <row r="95" spans="1:25" x14ac:dyDescent="0.35">
      <c r="A95" s="3">
        <v>0.74336283185840801</v>
      </c>
      <c r="B95" s="3"/>
      <c r="C95" s="1" t="s">
        <v>6</v>
      </c>
      <c r="D95" s="2">
        <v>1174645716.2493</v>
      </c>
      <c r="E95" s="2"/>
      <c r="F95" s="2" t="s">
        <v>67</v>
      </c>
      <c r="G95" s="2">
        <v>1909189359.61677</v>
      </c>
      <c r="I95" s="4" t="s">
        <v>37</v>
      </c>
      <c r="J95" s="5">
        <v>1201104725.57532</v>
      </c>
      <c r="K95" s="5"/>
      <c r="L95" s="5" t="s">
        <v>91</v>
      </c>
      <c r="M95" s="5">
        <v>-69344374.731601298</v>
      </c>
      <c r="O95" s="1" t="s">
        <v>85</v>
      </c>
      <c r="P95" s="2">
        <v>735715530.42037904</v>
      </c>
      <c r="Q95" s="2"/>
      <c r="R95" s="1" t="s">
        <v>99</v>
      </c>
      <c r="S95" s="1">
        <v>1781551131.75618</v>
      </c>
      <c r="U95" s="4" t="s">
        <v>38</v>
      </c>
      <c r="V95" s="5">
        <v>888777227.41972995</v>
      </c>
      <c r="W95" s="5"/>
      <c r="X95" s="4" t="s">
        <v>29</v>
      </c>
      <c r="Y95" s="4">
        <v>1729962877.0450499</v>
      </c>
    </row>
    <row r="96" spans="1:25" x14ac:dyDescent="0.35">
      <c r="A96" s="3">
        <v>0.75221238938053192</v>
      </c>
      <c r="B96" s="3"/>
      <c r="C96" s="1" t="s">
        <v>31</v>
      </c>
      <c r="D96" s="2">
        <v>1178005222.25542</v>
      </c>
      <c r="E96" s="2"/>
      <c r="F96" s="2" t="s">
        <v>98</v>
      </c>
      <c r="G96" s="2">
        <v>1938533293.1465099</v>
      </c>
      <c r="I96" s="4" t="s">
        <v>84</v>
      </c>
      <c r="J96" s="5">
        <v>1202797975.5859201</v>
      </c>
      <c r="K96" s="5"/>
      <c r="L96" s="5" t="s">
        <v>6</v>
      </c>
      <c r="M96" s="5">
        <v>14540704.416402601</v>
      </c>
      <c r="O96" s="1" t="s">
        <v>77</v>
      </c>
      <c r="P96" s="2">
        <v>747940278.32656801</v>
      </c>
      <c r="Q96" s="2"/>
      <c r="R96" s="1" t="s">
        <v>27</v>
      </c>
      <c r="S96" s="1">
        <v>1802394253.0757301</v>
      </c>
      <c r="U96" s="4" t="s">
        <v>35</v>
      </c>
      <c r="V96" s="5">
        <v>908275683.59013295</v>
      </c>
      <c r="W96" s="5"/>
      <c r="X96" s="4" t="s">
        <v>94</v>
      </c>
      <c r="Y96" s="4">
        <v>1821597121.57601</v>
      </c>
    </row>
    <row r="97" spans="1:25" x14ac:dyDescent="0.35">
      <c r="A97" s="3">
        <v>0.76106194690265583</v>
      </c>
      <c r="B97" s="3"/>
      <c r="C97" s="1" t="s">
        <v>32</v>
      </c>
      <c r="D97" s="2">
        <v>1179145116.9011099</v>
      </c>
      <c r="E97" s="2"/>
      <c r="F97" s="2" t="s">
        <v>75</v>
      </c>
      <c r="G97" s="2">
        <v>1999246771.2514999</v>
      </c>
      <c r="I97" s="4" t="s">
        <v>59</v>
      </c>
      <c r="J97" s="5">
        <v>1203306725.73927</v>
      </c>
      <c r="K97" s="5"/>
      <c r="L97" s="5" t="s">
        <v>14</v>
      </c>
      <c r="M97" s="5">
        <v>55910599.042785399</v>
      </c>
      <c r="O97" s="1" t="s">
        <v>12</v>
      </c>
      <c r="P97" s="2">
        <v>750281788.84256899</v>
      </c>
      <c r="Q97" s="2"/>
      <c r="R97" s="1" t="s">
        <v>76</v>
      </c>
      <c r="S97" s="1">
        <v>1858343391.4279001</v>
      </c>
      <c r="U97" s="4" t="s">
        <v>109</v>
      </c>
      <c r="V97" s="5">
        <v>920415297.74836504</v>
      </c>
      <c r="W97" s="5"/>
      <c r="X97" s="4" t="s">
        <v>67</v>
      </c>
      <c r="Y97" s="4">
        <v>1911430252.9173</v>
      </c>
    </row>
    <row r="98" spans="1:25" x14ac:dyDescent="0.35">
      <c r="A98" s="3">
        <v>0.76991150442477974</v>
      </c>
      <c r="B98" s="3"/>
      <c r="C98" s="1" t="s">
        <v>10</v>
      </c>
      <c r="D98" s="2">
        <v>1189128145.3167601</v>
      </c>
      <c r="E98" s="2"/>
      <c r="F98" s="2" t="s">
        <v>99</v>
      </c>
      <c r="G98" s="2">
        <v>2059191495.2987399</v>
      </c>
      <c r="I98" s="4" t="s">
        <v>71</v>
      </c>
      <c r="J98" s="5">
        <v>1223874682.9147799</v>
      </c>
      <c r="K98" s="5"/>
      <c r="L98" s="5" t="s">
        <v>109</v>
      </c>
      <c r="M98" s="5">
        <v>113256708.133497</v>
      </c>
      <c r="O98" s="1" t="s">
        <v>23</v>
      </c>
      <c r="P98" s="2">
        <v>761235801.53268194</v>
      </c>
      <c r="Q98" s="2"/>
      <c r="R98" s="1" t="s">
        <v>66</v>
      </c>
      <c r="S98" s="1">
        <v>1892145030.8479199</v>
      </c>
      <c r="U98" s="4" t="s">
        <v>73</v>
      </c>
      <c r="V98" s="5">
        <v>921575111.17097104</v>
      </c>
      <c r="W98" s="5"/>
      <c r="X98" s="4" t="s">
        <v>71</v>
      </c>
      <c r="Y98" s="4">
        <v>1915961086.71559</v>
      </c>
    </row>
    <row r="99" spans="1:25" x14ac:dyDescent="0.35">
      <c r="A99" s="3">
        <v>0.77876106194690364</v>
      </c>
      <c r="B99" s="3"/>
      <c r="C99" s="1" t="s">
        <v>2</v>
      </c>
      <c r="D99" s="2">
        <v>1194128684.5717199</v>
      </c>
      <c r="E99" s="2"/>
      <c r="F99" s="2" t="s">
        <v>92</v>
      </c>
      <c r="G99" s="2">
        <v>2104403769.32288</v>
      </c>
      <c r="I99" s="4" t="s">
        <v>1</v>
      </c>
      <c r="J99" s="5">
        <v>1225225831.95116</v>
      </c>
      <c r="K99" s="5"/>
      <c r="L99" s="5" t="s">
        <v>38</v>
      </c>
      <c r="M99" s="5">
        <v>151857859.08755299</v>
      </c>
      <c r="O99" s="1" t="s">
        <v>34</v>
      </c>
      <c r="P99" s="2">
        <v>781450102.56567395</v>
      </c>
      <c r="Q99" s="2"/>
      <c r="R99" s="1" t="s">
        <v>8</v>
      </c>
      <c r="S99" s="1">
        <v>1905720053.3509901</v>
      </c>
      <c r="U99" s="4" t="s">
        <v>30</v>
      </c>
      <c r="V99" s="5">
        <v>928068537.09104598</v>
      </c>
      <c r="W99" s="5"/>
      <c r="X99" s="4" t="s">
        <v>27</v>
      </c>
      <c r="Y99" s="4">
        <v>1940369418.8499801</v>
      </c>
    </row>
    <row r="100" spans="1:25" x14ac:dyDescent="0.35">
      <c r="A100" s="3">
        <v>0.78761061946902755</v>
      </c>
      <c r="B100" s="3"/>
      <c r="C100" s="1" t="s">
        <v>35</v>
      </c>
      <c r="D100" s="2">
        <v>1197081150.86766</v>
      </c>
      <c r="E100" s="2"/>
      <c r="F100" s="2" t="s">
        <v>20</v>
      </c>
      <c r="G100" s="2">
        <v>2140882106.88853</v>
      </c>
      <c r="I100" s="4" t="s">
        <v>19</v>
      </c>
      <c r="J100" s="5">
        <v>1230580481.8937399</v>
      </c>
      <c r="K100" s="5"/>
      <c r="L100" s="5" t="s">
        <v>98</v>
      </c>
      <c r="M100" s="5">
        <v>170718362.288746</v>
      </c>
      <c r="O100" s="1" t="s">
        <v>11</v>
      </c>
      <c r="P100" s="2">
        <v>799568496.10292995</v>
      </c>
      <c r="Q100" s="2"/>
      <c r="R100" s="1" t="s">
        <v>24</v>
      </c>
      <c r="S100" s="1">
        <v>1914327004.6094</v>
      </c>
      <c r="U100" s="4" t="s">
        <v>43</v>
      </c>
      <c r="V100" s="5">
        <v>941968724.27684295</v>
      </c>
      <c r="W100" s="5"/>
      <c r="X100" s="4" t="s">
        <v>45</v>
      </c>
      <c r="Y100" s="4">
        <v>1958372319.67098</v>
      </c>
    </row>
    <row r="101" spans="1:25" x14ac:dyDescent="0.35">
      <c r="A101" s="3">
        <v>0.79646017699115146</v>
      </c>
      <c r="B101" s="3"/>
      <c r="C101" s="1" t="s">
        <v>108</v>
      </c>
      <c r="D101" s="2">
        <v>1198544134.6043701</v>
      </c>
      <c r="E101" s="2"/>
      <c r="F101" s="2" t="s">
        <v>61</v>
      </c>
      <c r="G101" s="2">
        <v>2183996991.0669899</v>
      </c>
      <c r="I101" s="4" t="s">
        <v>3</v>
      </c>
      <c r="J101" s="5">
        <v>1234846647.2230501</v>
      </c>
      <c r="K101" s="5"/>
      <c r="L101" s="5" t="s">
        <v>26</v>
      </c>
      <c r="M101" s="5">
        <v>226752592.75291401</v>
      </c>
      <c r="O101" s="1" t="s">
        <v>41</v>
      </c>
      <c r="P101" s="2">
        <v>811412403.69453001</v>
      </c>
      <c r="Q101" s="2"/>
      <c r="R101" s="1" t="s">
        <v>45</v>
      </c>
      <c r="S101" s="1">
        <v>1949108140.63011</v>
      </c>
      <c r="U101" s="4" t="s">
        <v>91</v>
      </c>
      <c r="V101" s="5">
        <v>964824764.51908803</v>
      </c>
      <c r="W101" s="5"/>
      <c r="X101" s="4" t="s">
        <v>91</v>
      </c>
      <c r="Y101" s="4">
        <v>2035031849.3450401</v>
      </c>
    </row>
    <row r="102" spans="1:25" x14ac:dyDescent="0.35">
      <c r="A102" s="3">
        <v>0.80530973451327537</v>
      </c>
      <c r="B102" s="3"/>
      <c r="C102" s="1" t="s">
        <v>30</v>
      </c>
      <c r="D102" s="2">
        <v>1199669316.32388</v>
      </c>
      <c r="E102" s="2"/>
      <c r="F102" s="2" t="s">
        <v>76</v>
      </c>
      <c r="G102" s="2">
        <v>2202683849.8263102</v>
      </c>
      <c r="I102" s="4" t="s">
        <v>62</v>
      </c>
      <c r="J102" s="5">
        <v>1242341502.5891299</v>
      </c>
      <c r="K102" s="5"/>
      <c r="L102" s="5" t="s">
        <v>69</v>
      </c>
      <c r="M102" s="5">
        <v>249949983.471113</v>
      </c>
      <c r="O102" s="1" t="s">
        <v>28</v>
      </c>
      <c r="P102" s="2">
        <v>830930536.40603197</v>
      </c>
      <c r="Q102" s="2"/>
      <c r="R102" s="1" t="s">
        <v>109</v>
      </c>
      <c r="S102" s="1">
        <v>1951858707.5780499</v>
      </c>
      <c r="U102" s="4" t="s">
        <v>8</v>
      </c>
      <c r="V102" s="5">
        <v>965249516.26888895</v>
      </c>
      <c r="W102" s="5"/>
      <c r="X102" s="4" t="s">
        <v>41</v>
      </c>
      <c r="Y102" s="4">
        <v>2105571299.39958</v>
      </c>
    </row>
    <row r="103" spans="1:25" x14ac:dyDescent="0.35">
      <c r="A103" s="3">
        <v>0.81415929203539927</v>
      </c>
      <c r="B103" s="3"/>
      <c r="C103" s="1" t="s">
        <v>20</v>
      </c>
      <c r="D103" s="2">
        <v>1202706835.4277799</v>
      </c>
      <c r="E103" s="2"/>
      <c r="F103" s="2" t="s">
        <v>78</v>
      </c>
      <c r="G103" s="2">
        <v>2238333045.8958998</v>
      </c>
      <c r="I103" s="4" t="s">
        <v>107</v>
      </c>
      <c r="J103" s="5">
        <v>1255231183.86256</v>
      </c>
      <c r="K103" s="5"/>
      <c r="L103" s="5" t="s">
        <v>62</v>
      </c>
      <c r="M103" s="5">
        <v>263901551.58522201</v>
      </c>
      <c r="O103" s="1" t="s">
        <v>9</v>
      </c>
      <c r="P103" s="2">
        <v>836732376.91575205</v>
      </c>
      <c r="Q103" s="2"/>
      <c r="R103" s="1" t="s">
        <v>12</v>
      </c>
      <c r="S103" s="1">
        <v>1974586705.6863</v>
      </c>
      <c r="U103" s="4" t="s">
        <v>18</v>
      </c>
      <c r="V103" s="5">
        <v>972594867.81808603</v>
      </c>
      <c r="W103" s="5"/>
      <c r="X103" s="4" t="s">
        <v>97</v>
      </c>
      <c r="Y103" s="4">
        <v>2126885320.9531701</v>
      </c>
    </row>
    <row r="104" spans="1:25" x14ac:dyDescent="0.35">
      <c r="A104" s="3">
        <v>0.82300884955752318</v>
      </c>
      <c r="B104" s="3"/>
      <c r="C104" s="1" t="s">
        <v>99</v>
      </c>
      <c r="D104" s="2">
        <v>1221713564.1893001</v>
      </c>
      <c r="E104" s="2"/>
      <c r="F104" s="2" t="s">
        <v>33</v>
      </c>
      <c r="G104" s="2">
        <v>2281591114.5912299</v>
      </c>
      <c r="I104" s="4" t="s">
        <v>102</v>
      </c>
      <c r="J104" s="5">
        <v>1260026682.2701499</v>
      </c>
      <c r="K104" s="5"/>
      <c r="L104" s="5" t="s">
        <v>41</v>
      </c>
      <c r="M104" s="5">
        <v>382336096.596421</v>
      </c>
      <c r="O104" s="1" t="s">
        <v>10</v>
      </c>
      <c r="P104" s="2">
        <v>851442648.74676096</v>
      </c>
      <c r="Q104" s="2"/>
      <c r="R104" s="1" t="s">
        <v>73</v>
      </c>
      <c r="S104" s="1">
        <v>2015560595.4143901</v>
      </c>
      <c r="U104" s="4" t="s">
        <v>2</v>
      </c>
      <c r="V104" s="5">
        <v>996706499.05878603</v>
      </c>
      <c r="W104" s="5"/>
      <c r="X104" s="4" t="s">
        <v>20</v>
      </c>
      <c r="Y104" s="4">
        <v>2167368145.32446</v>
      </c>
    </row>
    <row r="105" spans="1:25" x14ac:dyDescent="0.35">
      <c r="A105" s="3">
        <v>0.83185840707964709</v>
      </c>
      <c r="B105" s="3"/>
      <c r="C105" s="1" t="s">
        <v>16</v>
      </c>
      <c r="D105" s="2">
        <v>1264166512.5321701</v>
      </c>
      <c r="E105" s="2"/>
      <c r="F105" s="2" t="s">
        <v>66</v>
      </c>
      <c r="G105" s="2">
        <v>2345282580.0981202</v>
      </c>
      <c r="I105" s="4" t="s">
        <v>38</v>
      </c>
      <c r="J105" s="5">
        <v>1261035322.54795</v>
      </c>
      <c r="K105" s="5"/>
      <c r="L105" s="5" t="s">
        <v>10</v>
      </c>
      <c r="M105" s="5">
        <v>416430346.59975201</v>
      </c>
      <c r="O105" s="1" t="s">
        <v>27</v>
      </c>
      <c r="P105" s="2">
        <v>889894658.38680696</v>
      </c>
      <c r="Q105" s="2"/>
      <c r="R105" s="1" t="s">
        <v>41</v>
      </c>
      <c r="S105" s="1">
        <v>2115192639.9806399</v>
      </c>
      <c r="U105" s="4" t="s">
        <v>92</v>
      </c>
      <c r="V105" s="5">
        <v>998671734.71398699</v>
      </c>
      <c r="W105" s="5"/>
      <c r="X105" s="4" t="s">
        <v>6</v>
      </c>
      <c r="Y105" s="4">
        <v>2171147254.62115</v>
      </c>
    </row>
    <row r="106" spans="1:25" x14ac:dyDescent="0.35">
      <c r="A106" s="3">
        <v>0.840707964601771</v>
      </c>
      <c r="B106" s="3"/>
      <c r="C106" s="1" t="s">
        <v>8</v>
      </c>
      <c r="D106" s="2">
        <v>1274140127.1710401</v>
      </c>
      <c r="E106" s="2"/>
      <c r="F106" s="2" t="s">
        <v>45</v>
      </c>
      <c r="G106" s="2">
        <v>2424863183.5213799</v>
      </c>
      <c r="I106" s="4" t="s">
        <v>109</v>
      </c>
      <c r="J106" s="5">
        <v>1288760905.31724</v>
      </c>
      <c r="K106" s="5"/>
      <c r="L106" s="5" t="s">
        <v>11</v>
      </c>
      <c r="M106" s="5">
        <v>437412926.14361799</v>
      </c>
      <c r="O106" s="1" t="s">
        <v>66</v>
      </c>
      <c r="P106" s="2">
        <v>893237349.79829395</v>
      </c>
      <c r="Q106" s="2"/>
      <c r="R106" s="1" t="s">
        <v>37</v>
      </c>
      <c r="S106" s="1">
        <v>2168794533.4860702</v>
      </c>
      <c r="U106" s="4" t="s">
        <v>108</v>
      </c>
      <c r="V106" s="5">
        <v>1008844666.8149</v>
      </c>
      <c r="W106" s="5"/>
      <c r="X106" s="4" t="s">
        <v>48</v>
      </c>
      <c r="Y106" s="4">
        <v>2198509839.3604698</v>
      </c>
    </row>
    <row r="107" spans="1:25" x14ac:dyDescent="0.35">
      <c r="A107" s="3">
        <v>0.8495575221238949</v>
      </c>
      <c r="B107" s="3"/>
      <c r="C107" s="1" t="s">
        <v>17</v>
      </c>
      <c r="D107" s="2">
        <v>1277017027.3494201</v>
      </c>
      <c r="E107" s="2"/>
      <c r="F107" s="2" t="s">
        <v>3</v>
      </c>
      <c r="G107" s="2">
        <v>2445010451.7354798</v>
      </c>
      <c r="I107" s="4" t="s">
        <v>28</v>
      </c>
      <c r="J107" s="5">
        <v>1305533216.7117</v>
      </c>
      <c r="K107" s="5"/>
      <c r="L107" s="5" t="s">
        <v>72</v>
      </c>
      <c r="M107" s="5">
        <v>437507571.12544698</v>
      </c>
      <c r="O107" s="1" t="s">
        <v>49</v>
      </c>
      <c r="P107" s="2">
        <v>904478369.47297597</v>
      </c>
      <c r="Q107" s="2"/>
      <c r="R107" s="1" t="s">
        <v>34</v>
      </c>
      <c r="S107" s="1">
        <v>2201805416.5412302</v>
      </c>
      <c r="U107" s="4" t="s">
        <v>31</v>
      </c>
      <c r="V107" s="5">
        <v>1011677523.61572</v>
      </c>
      <c r="W107" s="5"/>
      <c r="X107" s="4" t="s">
        <v>34</v>
      </c>
      <c r="Y107" s="4">
        <v>2293393149.7188702</v>
      </c>
    </row>
    <row r="108" spans="1:25" x14ac:dyDescent="0.35">
      <c r="A108" s="3">
        <v>0.85840707964601881</v>
      </c>
      <c r="B108" s="3"/>
      <c r="C108" s="1" t="s">
        <v>68</v>
      </c>
      <c r="D108" s="2">
        <v>1289066780.81673</v>
      </c>
      <c r="E108" s="2"/>
      <c r="F108" s="2" t="s">
        <v>13</v>
      </c>
      <c r="G108" s="2">
        <v>2574009379.4736199</v>
      </c>
      <c r="I108" s="4" t="s">
        <v>27</v>
      </c>
      <c r="J108" s="5">
        <v>1313237725.5622301</v>
      </c>
      <c r="K108" s="5"/>
      <c r="L108" s="5" t="s">
        <v>27</v>
      </c>
      <c r="M108" s="5">
        <v>492298286.281802</v>
      </c>
      <c r="O108" s="1" t="s">
        <v>89</v>
      </c>
      <c r="P108" s="2">
        <v>971509837.81605601</v>
      </c>
      <c r="Q108" s="2"/>
      <c r="R108" s="1" t="s">
        <v>89</v>
      </c>
      <c r="S108" s="1">
        <v>2259196427.5973201</v>
      </c>
      <c r="U108" s="4" t="s">
        <v>20</v>
      </c>
      <c r="V108" s="5">
        <v>1051352519.88659</v>
      </c>
      <c r="W108" s="5"/>
      <c r="X108" s="4" t="s">
        <v>66</v>
      </c>
      <c r="Y108" s="4">
        <v>2347713821.86936</v>
      </c>
    </row>
    <row r="109" spans="1:25" x14ac:dyDescent="0.35">
      <c r="A109" s="3">
        <v>0.86725663716814272</v>
      </c>
      <c r="B109" s="3"/>
      <c r="C109" s="1" t="s">
        <v>56</v>
      </c>
      <c r="D109" s="2">
        <v>1311994199.6041501</v>
      </c>
      <c r="E109" s="2"/>
      <c r="F109" s="2" t="s">
        <v>90</v>
      </c>
      <c r="G109" s="2">
        <v>2654644873.39958</v>
      </c>
      <c r="I109" s="4" t="s">
        <v>58</v>
      </c>
      <c r="J109" s="5">
        <v>1342405703.79917</v>
      </c>
      <c r="K109" s="5"/>
      <c r="L109" s="5" t="s">
        <v>5</v>
      </c>
      <c r="M109" s="5">
        <v>554458992.81694603</v>
      </c>
      <c r="O109" s="1" t="s">
        <v>29</v>
      </c>
      <c r="P109" s="2">
        <v>1002738387.14893</v>
      </c>
      <c r="Q109" s="2"/>
      <c r="R109" s="1" t="s">
        <v>17</v>
      </c>
      <c r="S109" s="1">
        <v>2261415608.28269</v>
      </c>
      <c r="U109" s="4" t="s">
        <v>1</v>
      </c>
      <c r="V109" s="5">
        <v>1134703172.7179999</v>
      </c>
      <c r="W109" s="5"/>
      <c r="X109" s="4" t="s">
        <v>25</v>
      </c>
      <c r="Y109" s="4">
        <v>2364546801.71736</v>
      </c>
    </row>
    <row r="110" spans="1:25" x14ac:dyDescent="0.35">
      <c r="A110" s="3">
        <v>0.87610619469026663</v>
      </c>
      <c r="B110" s="3"/>
      <c r="C110" s="1" t="s">
        <v>22</v>
      </c>
      <c r="D110" s="2">
        <v>1345045507.8527601</v>
      </c>
      <c r="E110" s="2"/>
      <c r="F110" s="2" t="s">
        <v>73</v>
      </c>
      <c r="G110" s="2">
        <v>2673239868.3684402</v>
      </c>
      <c r="I110" s="4" t="s">
        <v>33</v>
      </c>
      <c r="J110" s="5">
        <v>1389489528.5706699</v>
      </c>
      <c r="K110" s="5"/>
      <c r="L110" s="5" t="s">
        <v>28</v>
      </c>
      <c r="M110" s="5">
        <v>557808493.443874</v>
      </c>
      <c r="O110" s="1" t="s">
        <v>4</v>
      </c>
      <c r="P110" s="2">
        <v>1004257991.2148401</v>
      </c>
      <c r="Q110" s="2"/>
      <c r="R110" s="1" t="s">
        <v>33</v>
      </c>
      <c r="S110" s="1">
        <v>2424462736.2724099</v>
      </c>
      <c r="U110" s="4" t="s">
        <v>5</v>
      </c>
      <c r="V110" s="5">
        <v>1225842921.57759</v>
      </c>
      <c r="W110" s="5"/>
      <c r="X110" s="4" t="s">
        <v>17</v>
      </c>
      <c r="Y110" s="4">
        <v>2406116210.5623298</v>
      </c>
    </row>
    <row r="111" spans="1:25" x14ac:dyDescent="0.35">
      <c r="A111" s="3">
        <v>0.88495575221239053</v>
      </c>
      <c r="B111" s="3"/>
      <c r="C111" s="1" t="s">
        <v>39</v>
      </c>
      <c r="D111" s="2">
        <v>1501960143.9660599</v>
      </c>
      <c r="E111" s="2"/>
      <c r="F111" s="2" t="s">
        <v>34</v>
      </c>
      <c r="G111" s="2">
        <v>2680552130.0220299</v>
      </c>
      <c r="I111" s="4" t="s">
        <v>22</v>
      </c>
      <c r="J111" s="5">
        <v>1443121610.00214</v>
      </c>
      <c r="K111" s="5"/>
      <c r="L111" s="5" t="s">
        <v>33</v>
      </c>
      <c r="M111" s="5">
        <v>563698121.85412002</v>
      </c>
      <c r="O111" s="1" t="s">
        <v>22</v>
      </c>
      <c r="P111" s="2">
        <v>1023896220.46988</v>
      </c>
      <c r="Q111" s="2"/>
      <c r="R111" s="1" t="s">
        <v>18</v>
      </c>
      <c r="S111" s="1">
        <v>2476274547.0117798</v>
      </c>
      <c r="U111" s="4" t="s">
        <v>39</v>
      </c>
      <c r="V111" s="5">
        <v>1244353262.1805999</v>
      </c>
      <c r="W111" s="5"/>
      <c r="X111" s="4" t="s">
        <v>9</v>
      </c>
      <c r="Y111" s="4">
        <v>2425787199.1220398</v>
      </c>
    </row>
    <row r="112" spans="1:25" x14ac:dyDescent="0.35">
      <c r="A112" s="3">
        <v>0.89380530973451444</v>
      </c>
      <c r="B112" s="3"/>
      <c r="C112" s="1" t="s">
        <v>66</v>
      </c>
      <c r="D112" s="2">
        <v>1574344808.11057</v>
      </c>
      <c r="E112" s="2"/>
      <c r="F112" s="2" t="s">
        <v>6</v>
      </c>
      <c r="G112" s="2">
        <v>2742482055.2589302</v>
      </c>
      <c r="I112" s="4" t="s">
        <v>15</v>
      </c>
      <c r="J112" s="5">
        <v>1496987393.0197301</v>
      </c>
      <c r="K112" s="5"/>
      <c r="L112" s="5" t="s">
        <v>15</v>
      </c>
      <c r="M112" s="5">
        <v>778183608.38670504</v>
      </c>
      <c r="O112" s="1" t="s">
        <v>18</v>
      </c>
      <c r="P112" s="2">
        <v>1068985410.74906</v>
      </c>
      <c r="Q112" s="2"/>
      <c r="R112" s="1" t="s">
        <v>22</v>
      </c>
      <c r="S112" s="1">
        <v>2516975192.2551799</v>
      </c>
      <c r="U112" s="4" t="s">
        <v>62</v>
      </c>
      <c r="V112" s="5">
        <v>1262780364.4238701</v>
      </c>
      <c r="W112" s="5"/>
      <c r="X112" s="4" t="s">
        <v>43</v>
      </c>
      <c r="Y112" s="4">
        <v>2447432181.2705302</v>
      </c>
    </row>
    <row r="113" spans="1:25" x14ac:dyDescent="0.35">
      <c r="A113" s="3">
        <v>0.90265486725663835</v>
      </c>
      <c r="B113" s="3"/>
      <c r="C113" s="1" t="s">
        <v>29</v>
      </c>
      <c r="D113" s="2">
        <v>1575089535.10325</v>
      </c>
      <c r="E113" s="2"/>
      <c r="F113" s="2" t="s">
        <v>37</v>
      </c>
      <c r="G113" s="2">
        <v>2775127517.3386402</v>
      </c>
      <c r="I113" s="4" t="s">
        <v>69</v>
      </c>
      <c r="J113" s="5">
        <v>1589647112.4496701</v>
      </c>
      <c r="K113" s="5"/>
      <c r="L113" s="5" t="s">
        <v>84</v>
      </c>
      <c r="M113" s="5">
        <v>913635884.46367598</v>
      </c>
      <c r="O113" s="1" t="s">
        <v>6</v>
      </c>
      <c r="P113" s="2">
        <v>1070638304.89891</v>
      </c>
      <c r="Q113" s="2"/>
      <c r="R113" s="1" t="s">
        <v>26</v>
      </c>
      <c r="S113" s="1">
        <v>2753504069.8655701</v>
      </c>
      <c r="U113" s="4" t="s">
        <v>29</v>
      </c>
      <c r="V113" s="5">
        <v>1286664811.14555</v>
      </c>
      <c r="W113" s="5"/>
      <c r="X113" s="4" t="s">
        <v>21</v>
      </c>
      <c r="Y113" s="4">
        <v>2493960814.3903298</v>
      </c>
    </row>
    <row r="114" spans="1:25" x14ac:dyDescent="0.35">
      <c r="A114" s="3">
        <v>0.91150442477876226</v>
      </c>
      <c r="B114" s="3"/>
      <c r="C114" s="1" t="s">
        <v>62</v>
      </c>
      <c r="D114" s="2">
        <v>1579937442.93345</v>
      </c>
      <c r="E114" s="2"/>
      <c r="F114" s="2" t="s">
        <v>102</v>
      </c>
      <c r="G114" s="2">
        <v>2973802534.5953398</v>
      </c>
      <c r="I114" s="4" t="s">
        <v>13</v>
      </c>
      <c r="J114" s="5">
        <v>1609749989.32058</v>
      </c>
      <c r="K114" s="5"/>
      <c r="L114" s="5" t="s">
        <v>59</v>
      </c>
      <c r="M114" s="5">
        <v>939288201.43839097</v>
      </c>
      <c r="O114" s="1" t="s">
        <v>33</v>
      </c>
      <c r="P114" s="2">
        <v>1090528392.0214801</v>
      </c>
      <c r="Q114" s="2"/>
      <c r="R114" s="1" t="s">
        <v>9</v>
      </c>
      <c r="S114" s="1">
        <v>3155537583.7615099</v>
      </c>
      <c r="U114" s="4" t="s">
        <v>66</v>
      </c>
      <c r="V114" s="5">
        <v>1389791285.51138</v>
      </c>
      <c r="W114" s="5"/>
      <c r="X114" s="4" t="s">
        <v>10</v>
      </c>
      <c r="Y114" s="4">
        <v>2767098629.6371498</v>
      </c>
    </row>
    <row r="115" spans="1:25" x14ac:dyDescent="0.35">
      <c r="A115" s="3">
        <v>0.92035398230088616</v>
      </c>
      <c r="B115" s="3"/>
      <c r="C115" s="1" t="s">
        <v>13</v>
      </c>
      <c r="D115" s="2">
        <v>1599337081.28772</v>
      </c>
      <c r="E115" s="2"/>
      <c r="F115" s="2" t="s">
        <v>32</v>
      </c>
      <c r="G115" s="2">
        <v>3023125305.3429499</v>
      </c>
      <c r="I115" s="4" t="s">
        <v>32</v>
      </c>
      <c r="J115" s="5">
        <v>1656826020.5587101</v>
      </c>
      <c r="K115" s="5"/>
      <c r="L115" s="5" t="s">
        <v>34</v>
      </c>
      <c r="M115" s="5">
        <v>1018385282.13267</v>
      </c>
      <c r="O115" s="1" t="s">
        <v>13</v>
      </c>
      <c r="P115" s="2">
        <v>1245113613.9523499</v>
      </c>
      <c r="Q115" s="2"/>
      <c r="R115" s="1" t="s">
        <v>5</v>
      </c>
      <c r="S115" s="1">
        <v>3168802342.0714598</v>
      </c>
      <c r="U115" s="4" t="s">
        <v>40</v>
      </c>
      <c r="V115" s="5">
        <v>1464298530.4765899</v>
      </c>
      <c r="W115" s="5"/>
      <c r="X115" s="4" t="s">
        <v>69</v>
      </c>
      <c r="Y115" s="4">
        <v>2883014325.0985799</v>
      </c>
    </row>
    <row r="116" spans="1:25" x14ac:dyDescent="0.35">
      <c r="A116" s="3">
        <v>0.92920353982301007</v>
      </c>
      <c r="B116" s="3"/>
      <c r="C116" s="1" t="s">
        <v>26</v>
      </c>
      <c r="D116" s="2">
        <v>1609157334.42659</v>
      </c>
      <c r="E116" s="2"/>
      <c r="F116" s="2" t="s">
        <v>17</v>
      </c>
      <c r="G116" s="2">
        <v>3064712278.6146498</v>
      </c>
      <c r="I116" s="4" t="s">
        <v>56</v>
      </c>
      <c r="J116" s="5">
        <v>1683892091.0761399</v>
      </c>
      <c r="K116" s="5"/>
      <c r="L116" s="5" t="s">
        <v>58</v>
      </c>
      <c r="M116" s="5">
        <v>1086837301.0190599</v>
      </c>
      <c r="O116" s="1" t="s">
        <v>37</v>
      </c>
      <c r="P116" s="2">
        <v>1267199539.8738999</v>
      </c>
      <c r="Q116" s="2"/>
      <c r="R116" s="1" t="s">
        <v>21</v>
      </c>
      <c r="S116" s="1">
        <v>3497339069.5507202</v>
      </c>
      <c r="U116" s="4" t="s">
        <v>22</v>
      </c>
      <c r="V116" s="5">
        <v>1472446291.1110899</v>
      </c>
      <c r="W116" s="5"/>
      <c r="X116" s="4" t="s">
        <v>95</v>
      </c>
      <c r="Y116" s="4">
        <v>2902606147.4950199</v>
      </c>
    </row>
    <row r="117" spans="1:25" x14ac:dyDescent="0.35">
      <c r="A117" s="3">
        <v>0.93805309734513398</v>
      </c>
      <c r="B117" s="3"/>
      <c r="C117" s="1" t="s">
        <v>3</v>
      </c>
      <c r="D117" s="2">
        <v>1694501047.0471599</v>
      </c>
      <c r="E117" s="2"/>
      <c r="F117" s="2" t="s">
        <v>26</v>
      </c>
      <c r="G117" s="2">
        <v>3281039171.0589199</v>
      </c>
      <c r="I117" s="4" t="s">
        <v>85</v>
      </c>
      <c r="J117" s="5">
        <v>1709163956.80703</v>
      </c>
      <c r="K117" s="5"/>
      <c r="L117" s="5" t="s">
        <v>66</v>
      </c>
      <c r="M117" s="5">
        <v>1169914420.85039</v>
      </c>
      <c r="O117" s="1" t="s">
        <v>20</v>
      </c>
      <c r="P117" s="2">
        <v>1303380942.0443799</v>
      </c>
      <c r="Q117" s="2"/>
      <c r="R117" s="1" t="s">
        <v>10</v>
      </c>
      <c r="S117" s="1">
        <v>3507282539.4320698</v>
      </c>
      <c r="U117" s="4" t="s">
        <v>26</v>
      </c>
      <c r="V117" s="5">
        <v>1527353958.072</v>
      </c>
      <c r="W117" s="5"/>
      <c r="X117" s="4" t="s">
        <v>49</v>
      </c>
      <c r="Y117" s="4">
        <v>3124741867.94279</v>
      </c>
    </row>
    <row r="118" spans="1:25" x14ac:dyDescent="0.35">
      <c r="A118" s="3">
        <v>0.94690265486725789</v>
      </c>
      <c r="B118" s="3"/>
      <c r="C118" s="1" t="s">
        <v>19</v>
      </c>
      <c r="D118" s="2">
        <v>1711119220.81212</v>
      </c>
      <c r="E118" s="2"/>
      <c r="F118" s="2" t="s">
        <v>41</v>
      </c>
      <c r="G118" s="2">
        <v>3311550227.04632</v>
      </c>
      <c r="I118" s="4" t="s">
        <v>219</v>
      </c>
      <c r="J118" s="5">
        <v>1711559923.8332</v>
      </c>
      <c r="K118" s="5"/>
      <c r="L118" s="5" t="s">
        <v>12</v>
      </c>
      <c r="M118" s="5">
        <v>1369965686.4672899</v>
      </c>
      <c r="O118" s="1" t="s">
        <v>1</v>
      </c>
      <c r="P118" s="2">
        <v>1309939847.67467</v>
      </c>
      <c r="Q118" s="2"/>
      <c r="R118" s="1" t="s">
        <v>32</v>
      </c>
      <c r="S118" s="1">
        <v>3556304554.8777499</v>
      </c>
      <c r="U118" s="4" t="s">
        <v>13</v>
      </c>
      <c r="V118" s="5">
        <v>1537544299.9196401</v>
      </c>
      <c r="W118" s="5"/>
      <c r="X118" s="4" t="s">
        <v>37</v>
      </c>
      <c r="Y118" s="4">
        <v>3160290639.7716799</v>
      </c>
    </row>
    <row r="119" spans="1:25" x14ac:dyDescent="0.35">
      <c r="A119" s="3">
        <v>0.95575221238938179</v>
      </c>
      <c r="B119" s="3"/>
      <c r="C119" s="1" t="s">
        <v>37</v>
      </c>
      <c r="D119" s="2">
        <v>1723351841.8289599</v>
      </c>
      <c r="E119" s="2"/>
      <c r="F119" s="2" t="s">
        <v>69</v>
      </c>
      <c r="G119" s="2">
        <v>3464180671.47574</v>
      </c>
      <c r="I119" s="4" t="s">
        <v>21</v>
      </c>
      <c r="J119" s="5">
        <v>1757370063.56757</v>
      </c>
      <c r="K119" s="5"/>
      <c r="L119" s="5" t="s">
        <v>32</v>
      </c>
      <c r="M119" s="5">
        <v>1847578297.53496</v>
      </c>
      <c r="O119" s="1" t="s">
        <v>32</v>
      </c>
      <c r="P119" s="2">
        <v>1345833994.64678</v>
      </c>
      <c r="Q119" s="2"/>
      <c r="R119" s="1" t="s">
        <v>13</v>
      </c>
      <c r="S119" s="1">
        <v>3718598783.2332501</v>
      </c>
      <c r="U119" s="4" t="s">
        <v>19</v>
      </c>
      <c r="V119" s="5">
        <v>1559715918.9388299</v>
      </c>
      <c r="W119" s="5"/>
      <c r="X119" s="4" t="s">
        <v>73</v>
      </c>
      <c r="Y119" s="4">
        <v>3471961434.1929102</v>
      </c>
    </row>
    <row r="120" spans="1:25" x14ac:dyDescent="0.35">
      <c r="A120" s="3">
        <v>0.9646017699115057</v>
      </c>
      <c r="B120" s="3"/>
      <c r="C120" s="1" t="s">
        <v>40</v>
      </c>
      <c r="D120" s="2">
        <v>1731267920.49279</v>
      </c>
      <c r="E120" s="2"/>
      <c r="F120" s="2" t="s">
        <v>79</v>
      </c>
      <c r="G120" s="2">
        <v>3665130047.6474099</v>
      </c>
      <c r="I120" s="4" t="s">
        <v>5</v>
      </c>
      <c r="J120" s="5">
        <v>1765744931.9058399</v>
      </c>
      <c r="K120" s="5"/>
      <c r="L120" s="5" t="s">
        <v>56</v>
      </c>
      <c r="M120" s="5">
        <v>1909680147.1693599</v>
      </c>
      <c r="O120" s="1" t="s">
        <v>3</v>
      </c>
      <c r="P120" s="2">
        <v>1481620627.9697001</v>
      </c>
      <c r="Q120" s="2"/>
      <c r="R120" s="1" t="s">
        <v>19</v>
      </c>
      <c r="S120" s="1">
        <v>4079220959.8843699</v>
      </c>
      <c r="U120" s="4" t="s">
        <v>37</v>
      </c>
      <c r="V120" s="5">
        <v>1574409835.19965</v>
      </c>
      <c r="W120" s="5"/>
      <c r="X120" s="4" t="s">
        <v>13</v>
      </c>
      <c r="Y120" s="4">
        <v>3730100766.7436299</v>
      </c>
    </row>
    <row r="121" spans="1:25" x14ac:dyDescent="0.35">
      <c r="A121" s="3">
        <v>0.97345132743362961</v>
      </c>
      <c r="B121" s="3"/>
      <c r="C121" s="1" t="s">
        <v>21</v>
      </c>
      <c r="D121" s="2">
        <v>1789703049.35987</v>
      </c>
      <c r="E121" s="2"/>
      <c r="F121" s="2" t="s">
        <v>30</v>
      </c>
      <c r="G121" s="2">
        <v>3737433824.6278601</v>
      </c>
      <c r="I121" s="4" t="s">
        <v>66</v>
      </c>
      <c r="J121" s="5">
        <v>1885732679.7154601</v>
      </c>
      <c r="K121" s="5"/>
      <c r="L121" s="5" t="s">
        <v>85</v>
      </c>
      <c r="M121" s="5">
        <v>2394826100.7197499</v>
      </c>
      <c r="O121" s="1" t="s">
        <v>21</v>
      </c>
      <c r="P121" s="2">
        <v>1549900097.72224</v>
      </c>
      <c r="Q121" s="2"/>
      <c r="R121" s="1" t="s">
        <v>62</v>
      </c>
      <c r="S121" s="1">
        <v>4217918327.2306299</v>
      </c>
      <c r="U121" s="4" t="s">
        <v>69</v>
      </c>
      <c r="V121" s="5">
        <v>1596030459.2276001</v>
      </c>
      <c r="W121" s="5"/>
      <c r="X121" s="4" t="s">
        <v>26</v>
      </c>
      <c r="Y121" s="4">
        <v>3974968898.1618299</v>
      </c>
    </row>
    <row r="122" spans="1:25" x14ac:dyDescent="0.35">
      <c r="A122" s="3">
        <v>0.98230088495575352</v>
      </c>
      <c r="B122" s="3"/>
      <c r="C122" s="1" t="s">
        <v>5</v>
      </c>
      <c r="D122" s="2">
        <v>1800218282.62465</v>
      </c>
      <c r="E122" s="2"/>
      <c r="F122" s="2" t="s">
        <v>29</v>
      </c>
      <c r="G122" s="2">
        <v>3999298803.2006502</v>
      </c>
      <c r="I122" s="4" t="s">
        <v>34</v>
      </c>
      <c r="J122" s="5">
        <v>1977848975.4259</v>
      </c>
      <c r="K122" s="5"/>
      <c r="L122" s="5" t="s">
        <v>1</v>
      </c>
      <c r="M122" s="5">
        <v>2683074330.54527</v>
      </c>
      <c r="O122" s="1" t="s">
        <v>5</v>
      </c>
      <c r="P122" s="2">
        <v>1698035503.1538999</v>
      </c>
      <c r="Q122" s="2"/>
      <c r="R122" s="1" t="s">
        <v>2</v>
      </c>
      <c r="S122" s="1">
        <v>4612032603.55758</v>
      </c>
      <c r="U122" s="4" t="s">
        <v>3</v>
      </c>
      <c r="V122" s="5">
        <v>1641978423.99277</v>
      </c>
      <c r="W122" s="5"/>
      <c r="X122" s="4" t="s">
        <v>62</v>
      </c>
      <c r="Y122" s="4">
        <v>4332850676.5236502</v>
      </c>
    </row>
    <row r="123" spans="1:25" x14ac:dyDescent="0.35">
      <c r="A123" s="3">
        <v>0.99115044247787742</v>
      </c>
      <c r="B123" s="3"/>
      <c r="C123" s="1" t="s">
        <v>34</v>
      </c>
      <c r="D123" s="2">
        <v>1952654060.8859401</v>
      </c>
      <c r="E123" s="2"/>
      <c r="F123" s="2" t="s">
        <v>19</v>
      </c>
      <c r="G123" s="2">
        <v>4648501444.1371202</v>
      </c>
      <c r="I123" s="4" t="s">
        <v>96</v>
      </c>
      <c r="J123" s="5">
        <v>5236138317.7125196</v>
      </c>
      <c r="K123" s="5"/>
      <c r="L123" s="5" t="s">
        <v>96</v>
      </c>
      <c r="M123" s="5">
        <v>18040526122.237</v>
      </c>
      <c r="O123" s="1" t="s">
        <v>19</v>
      </c>
      <c r="P123" s="2">
        <v>1818041730.70717</v>
      </c>
      <c r="Q123" s="2"/>
      <c r="R123" s="1" t="s">
        <v>1</v>
      </c>
      <c r="S123" s="1">
        <v>4693592166.6348896</v>
      </c>
      <c r="U123" s="4" t="s">
        <v>34</v>
      </c>
      <c r="V123" s="5">
        <v>1663086534.8736999</v>
      </c>
      <c r="W123" s="5"/>
      <c r="X123" s="4" t="s">
        <v>19</v>
      </c>
      <c r="Y123" s="4">
        <v>4674938482.4134903</v>
      </c>
    </row>
    <row r="124" spans="1:25" x14ac:dyDescent="0.35">
      <c r="A124" s="3">
        <v>1.0000000000000013</v>
      </c>
      <c r="B124" s="3"/>
      <c r="C124" s="1" t="s">
        <v>69</v>
      </c>
      <c r="D124" s="2">
        <v>2021522414.5543699</v>
      </c>
      <c r="E124" s="2"/>
      <c r="F124" s="2" t="s">
        <v>62</v>
      </c>
      <c r="G124" s="2">
        <v>5035256278.7022495</v>
      </c>
      <c r="I124" s="4" t="s">
        <v>95</v>
      </c>
      <c r="J124" s="5">
        <v>5395970288.4337997</v>
      </c>
      <c r="K124" s="5"/>
      <c r="L124" s="5" t="s">
        <v>95</v>
      </c>
      <c r="M124" s="5">
        <v>19046890591.259701</v>
      </c>
      <c r="O124" s="1" t="s">
        <v>2</v>
      </c>
      <c r="P124" s="2">
        <v>1963251912.8738599</v>
      </c>
      <c r="Q124" s="2"/>
      <c r="R124" s="1" t="s">
        <v>6</v>
      </c>
      <c r="S124" s="1">
        <v>4857789220.1358099</v>
      </c>
      <c r="U124" s="4" t="s">
        <v>21</v>
      </c>
      <c r="V124" s="5">
        <v>1875247983.1912401</v>
      </c>
      <c r="W124" s="5"/>
      <c r="X124" s="4" t="s">
        <v>1</v>
      </c>
      <c r="Y124" s="4">
        <v>4822020355.7616701</v>
      </c>
    </row>
  </sheetData>
  <sortState xmlns:xlrd2="http://schemas.microsoft.com/office/spreadsheetml/2017/richdata2" ref="X12:Y124">
    <sortCondition ref="Y12:Y124"/>
  </sortState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22D06-FC29-43D7-BEC3-620CF49D4CA9}">
  <sheetPr codeName="Sheet7">
    <tabColor theme="4"/>
  </sheetPr>
  <dimension ref="A2:K123"/>
  <sheetViews>
    <sheetView workbookViewId="0">
      <selection activeCell="G6" sqref="A6:XFD6"/>
    </sheetView>
  </sheetViews>
  <sheetFormatPr defaultColWidth="8.86328125" defaultRowHeight="11.65" x14ac:dyDescent="0.35"/>
  <cols>
    <col min="1" max="1" width="8.86328125" style="1"/>
    <col min="2" max="2" width="12.6640625" style="1" bestFit="1" customWidth="1"/>
    <col min="3" max="4" width="8.86328125" style="1"/>
    <col min="5" max="5" width="12.6640625" style="1" bestFit="1" customWidth="1"/>
    <col min="6" max="7" width="8.86328125" style="1"/>
    <col min="8" max="8" width="11.1328125" style="1" bestFit="1" customWidth="1"/>
    <col min="9" max="10" width="8.86328125" style="1"/>
    <col min="11" max="11" width="13.86328125" style="1" customWidth="1"/>
    <col min="12" max="16384" width="8.86328125" style="1"/>
  </cols>
  <sheetData>
    <row r="2" spans="1:11" x14ac:dyDescent="0.35">
      <c r="A2" s="1" t="s">
        <v>117</v>
      </c>
      <c r="B2" s="2">
        <f>+MIN(B11:B123)</f>
        <v>-58217274.914290309</v>
      </c>
      <c r="C2" s="2"/>
      <c r="D2" s="1" t="s">
        <v>117</v>
      </c>
      <c r="E2" s="2">
        <f>+MIN(E11:E123)</f>
        <v>-54181839.471296564</v>
      </c>
      <c r="F2" s="2"/>
      <c r="G2" s="1" t="s">
        <v>117</v>
      </c>
      <c r="H2" s="2">
        <f>+MIN(H11:H123)</f>
        <v>-58217274.914290309</v>
      </c>
      <c r="J2" s="1" t="s">
        <v>117</v>
      </c>
      <c r="K2" s="2">
        <f>+MIN(K11:K123)</f>
        <v>-58217274.914290309</v>
      </c>
    </row>
    <row r="3" spans="1:11" x14ac:dyDescent="0.35">
      <c r="A3" s="1" t="s">
        <v>118</v>
      </c>
      <c r="B3" s="2">
        <f>+MAX(B11:B123)</f>
        <v>-34214363.543648191</v>
      </c>
      <c r="C3" s="2"/>
      <c r="D3" s="1" t="s">
        <v>118</v>
      </c>
      <c r="E3" s="2">
        <f>+MAX(E11:E123)</f>
        <v>-33976613.072218277</v>
      </c>
      <c r="F3" s="2"/>
      <c r="G3" s="1" t="s">
        <v>118</v>
      </c>
      <c r="H3" s="2">
        <f>+MAX(H11:H123)</f>
        <v>-34214363.543648191</v>
      </c>
      <c r="J3" s="1" t="s">
        <v>118</v>
      </c>
      <c r="K3" s="2">
        <f>+MAX(K11:K123)</f>
        <v>-34214363.543648191</v>
      </c>
    </row>
    <row r="4" spans="1:11" x14ac:dyDescent="0.35">
      <c r="A4" s="1" t="s">
        <v>119</v>
      </c>
      <c r="B4" s="2">
        <f>AVERAGE(B11:B123)</f>
        <v>-48516514.969987229</v>
      </c>
      <c r="C4" s="2"/>
      <c r="D4" s="1" t="s">
        <v>119</v>
      </c>
      <c r="E4" s="2">
        <f>AVERAGE(E11:E123)</f>
        <v>-46521349.610698968</v>
      </c>
      <c r="F4" s="2"/>
      <c r="G4" s="1" t="s">
        <v>119</v>
      </c>
      <c r="H4" s="2">
        <f>AVERAGE(H11:H123)</f>
        <v>-48516514.969987229</v>
      </c>
      <c r="J4" s="1" t="s">
        <v>119</v>
      </c>
      <c r="K4" s="2">
        <f>AVERAGE(K11:K123)</f>
        <v>-48516514.969987229</v>
      </c>
    </row>
    <row r="5" spans="1:11" x14ac:dyDescent="0.35">
      <c r="A5" s="1" t="s">
        <v>120</v>
      </c>
      <c r="B5" s="2">
        <f>+MEDIAN(B11:B123)</f>
        <v>-50906971.723818563</v>
      </c>
      <c r="C5" s="2"/>
      <c r="D5" s="1" t="s">
        <v>120</v>
      </c>
      <c r="E5" s="2">
        <f>+MEDIAN(E11:E123)</f>
        <v>-49041612.558144823</v>
      </c>
      <c r="F5" s="2"/>
      <c r="G5" s="1" t="s">
        <v>120</v>
      </c>
      <c r="H5" s="2">
        <f>+MEDIAN(H11:H123)</f>
        <v>-50906971.723818563</v>
      </c>
      <c r="J5" s="1" t="s">
        <v>120</v>
      </c>
      <c r="K5" s="2">
        <f>+MEDIAN(K11:K123)</f>
        <v>-50906971.723818563</v>
      </c>
    </row>
    <row r="6" spans="1:11" x14ac:dyDescent="0.35">
      <c r="A6" s="1" t="s">
        <v>220</v>
      </c>
      <c r="B6" s="2">
        <f>+QUARTILE(B$11:B$123,1)</f>
        <v>-55280353.83573059</v>
      </c>
      <c r="C6" s="2"/>
      <c r="D6" s="1" t="s">
        <v>220</v>
      </c>
      <c r="E6" s="2">
        <f>+QUARTILE(E$11:E$123,1)</f>
        <v>-51461109.910770059</v>
      </c>
      <c r="F6" s="2"/>
      <c r="G6" s="1" t="s">
        <v>220</v>
      </c>
      <c r="H6" s="2">
        <f>+QUARTILE(H$11:H$123,1)</f>
        <v>-55280353.83573059</v>
      </c>
      <c r="J6" s="1" t="s">
        <v>220</v>
      </c>
      <c r="K6" s="2">
        <f>+QUARTILE(K$11:K$123,1)</f>
        <v>-55280353.83573059</v>
      </c>
    </row>
    <row r="7" spans="1:11" x14ac:dyDescent="0.35">
      <c r="A7" s="1" t="s">
        <v>221</v>
      </c>
      <c r="B7" s="2">
        <f>+QUARTILE(B$11:B$123,3)</f>
        <v>-38224275.281526044</v>
      </c>
      <c r="C7" s="2"/>
      <c r="D7" s="1" t="s">
        <v>221</v>
      </c>
      <c r="E7" s="2">
        <f>+QUARTILE(E$11:E$123,3)</f>
        <v>-37986524.810096122</v>
      </c>
      <c r="F7" s="2"/>
      <c r="G7" s="1" t="s">
        <v>221</v>
      </c>
      <c r="H7" s="2">
        <f>+QUARTILE(H$11:H$123,3)</f>
        <v>-38224275.281526044</v>
      </c>
      <c r="J7" s="1" t="s">
        <v>221</v>
      </c>
      <c r="K7" s="2">
        <f>+QUARTILE(K$11:K$123,3)</f>
        <v>-38224275.281526044</v>
      </c>
    </row>
    <row r="10" spans="1:11" x14ac:dyDescent="0.35">
      <c r="A10" s="1" t="s">
        <v>116</v>
      </c>
      <c r="B10" s="1" t="s">
        <v>0</v>
      </c>
      <c r="D10" s="1" t="s">
        <v>116</v>
      </c>
      <c r="E10" s="1" t="s">
        <v>114</v>
      </c>
      <c r="G10" s="1" t="s">
        <v>116</v>
      </c>
      <c r="H10" s="1" t="s">
        <v>115</v>
      </c>
      <c r="J10" s="1" t="s">
        <v>116</v>
      </c>
      <c r="K10" s="1" t="s">
        <v>161</v>
      </c>
    </row>
    <row r="11" spans="1:11" x14ac:dyDescent="0.35">
      <c r="A11" s="1" t="s">
        <v>1</v>
      </c>
      <c r="B11" s="1">
        <v>-49958673.574087262</v>
      </c>
      <c r="D11" s="1" t="s">
        <v>1</v>
      </c>
      <c r="E11" s="1">
        <v>-48571304.718157113</v>
      </c>
      <c r="G11" s="1" t="s">
        <v>1</v>
      </c>
      <c r="H11" s="2">
        <v>-49958673.574087262</v>
      </c>
      <c r="J11" s="1" t="s">
        <v>1</v>
      </c>
      <c r="K11" s="1">
        <v>-49958673.574087262</v>
      </c>
    </row>
    <row r="12" spans="1:11" x14ac:dyDescent="0.35">
      <c r="A12" s="1" t="s">
        <v>2</v>
      </c>
      <c r="B12" s="1">
        <v>-50332598.582537845</v>
      </c>
      <c r="D12" s="1" t="s">
        <v>2</v>
      </c>
      <c r="E12" s="1">
        <v>-48955289.496537447</v>
      </c>
      <c r="G12" s="1" t="s">
        <v>2</v>
      </c>
      <c r="H12" s="2">
        <v>-50332598.582537845</v>
      </c>
      <c r="J12" s="1" t="s">
        <v>2</v>
      </c>
      <c r="K12" s="1">
        <v>-50332598.582537845</v>
      </c>
    </row>
    <row r="13" spans="1:11" x14ac:dyDescent="0.35">
      <c r="A13" s="1" t="s">
        <v>3</v>
      </c>
      <c r="B13" s="1">
        <v>-50276480.442716502</v>
      </c>
      <c r="D13" s="1" t="s">
        <v>3</v>
      </c>
      <c r="E13" s="1">
        <v>-48899171.356716082</v>
      </c>
      <c r="G13" s="1" t="s">
        <v>3</v>
      </c>
      <c r="H13" s="2">
        <v>-50276480.442716502</v>
      </c>
      <c r="J13" s="1" t="s">
        <v>3</v>
      </c>
      <c r="K13" s="1">
        <v>-50276480.442716502</v>
      </c>
    </row>
    <row r="14" spans="1:11" x14ac:dyDescent="0.35">
      <c r="A14" s="1" t="s">
        <v>4</v>
      </c>
      <c r="B14" s="1">
        <v>-50358799.328886852</v>
      </c>
      <c r="D14" s="1" t="s">
        <v>4</v>
      </c>
      <c r="E14" s="1">
        <v>-48985605.588778846</v>
      </c>
      <c r="G14" s="1" t="s">
        <v>4</v>
      </c>
      <c r="H14" s="2">
        <v>-50358799.328886852</v>
      </c>
      <c r="J14" s="1" t="s">
        <v>4</v>
      </c>
      <c r="K14" s="1">
        <v>-50358799.328886852</v>
      </c>
    </row>
    <row r="15" spans="1:11" x14ac:dyDescent="0.35">
      <c r="A15" s="1" t="s">
        <v>5</v>
      </c>
      <c r="B15" s="1">
        <v>-50172384.965384468</v>
      </c>
      <c r="D15" s="1" t="s">
        <v>5</v>
      </c>
      <c r="E15" s="1">
        <v>-48809250.995206214</v>
      </c>
      <c r="G15" s="1" t="s">
        <v>5</v>
      </c>
      <c r="H15" s="2">
        <v>-50172384.965384468</v>
      </c>
      <c r="J15" s="1" t="s">
        <v>5</v>
      </c>
      <c r="K15" s="1">
        <v>-50172384.965384468</v>
      </c>
    </row>
    <row r="16" spans="1:11" x14ac:dyDescent="0.35">
      <c r="A16" s="1" t="s">
        <v>6</v>
      </c>
      <c r="B16" s="1">
        <v>-50442172.402316414</v>
      </c>
      <c r="D16" s="1" t="s">
        <v>6</v>
      </c>
      <c r="E16" s="1">
        <v>-49054803.546386279</v>
      </c>
      <c r="G16" s="1" t="s">
        <v>6</v>
      </c>
      <c r="H16" s="2">
        <v>-50442172.402316414</v>
      </c>
      <c r="J16" s="1" t="s">
        <v>6</v>
      </c>
      <c r="K16" s="1">
        <v>-50442172.402316414</v>
      </c>
    </row>
    <row r="17" spans="1:11" x14ac:dyDescent="0.35">
      <c r="A17" s="1" t="s">
        <v>7</v>
      </c>
      <c r="B17" s="1">
        <v>-50625542.736861512</v>
      </c>
      <c r="D17" s="1" t="s">
        <v>7</v>
      </c>
      <c r="E17" s="1">
        <v>-48765474.102720961</v>
      </c>
      <c r="G17" s="1" t="s">
        <v>7</v>
      </c>
      <c r="H17" s="2">
        <v>-50625542.736861512</v>
      </c>
      <c r="J17" s="1" t="s">
        <v>7</v>
      </c>
      <c r="K17" s="1">
        <v>-50625542.736861512</v>
      </c>
    </row>
    <row r="18" spans="1:11" x14ac:dyDescent="0.35">
      <c r="A18" s="1" t="s">
        <v>8</v>
      </c>
      <c r="B18" s="1">
        <v>-50710914.291386455</v>
      </c>
      <c r="D18" s="1" t="s">
        <v>8</v>
      </c>
      <c r="E18" s="1">
        <v>-48850845.657245904</v>
      </c>
      <c r="G18" s="1" t="s">
        <v>8</v>
      </c>
      <c r="H18" s="2">
        <v>-50710914.291386455</v>
      </c>
      <c r="J18" s="1" t="s">
        <v>8</v>
      </c>
      <c r="K18" s="1">
        <v>-50710914.291386455</v>
      </c>
    </row>
    <row r="19" spans="1:11" x14ac:dyDescent="0.35">
      <c r="A19" s="1" t="s">
        <v>9</v>
      </c>
      <c r="B19" s="1">
        <v>-57095406.550148487</v>
      </c>
      <c r="D19" s="1" t="s">
        <v>9</v>
      </c>
      <c r="E19" s="1">
        <v>-53169736.282666959</v>
      </c>
      <c r="G19" s="1" t="s">
        <v>9</v>
      </c>
      <c r="H19" s="2">
        <v>-57095406.550148487</v>
      </c>
      <c r="J19" s="1" t="s">
        <v>9</v>
      </c>
      <c r="K19" s="1">
        <v>-57095406.550148487</v>
      </c>
    </row>
    <row r="20" spans="1:11" x14ac:dyDescent="0.35">
      <c r="A20" s="1" t="s">
        <v>10</v>
      </c>
      <c r="B20" s="1">
        <v>-36925934.024634384</v>
      </c>
      <c r="D20" s="1" t="s">
        <v>10</v>
      </c>
      <c r="E20" s="1">
        <v>-36688183.553204469</v>
      </c>
      <c r="G20" s="1" t="s">
        <v>10</v>
      </c>
      <c r="H20" s="2">
        <v>-36925934.024634384</v>
      </c>
      <c r="J20" s="1" t="s">
        <v>10</v>
      </c>
      <c r="K20" s="1">
        <v>-36925934.024634384</v>
      </c>
    </row>
    <row r="21" spans="1:11" x14ac:dyDescent="0.35">
      <c r="A21" s="1" t="s">
        <v>11</v>
      </c>
      <c r="B21" s="1">
        <v>-55192268.777005911</v>
      </c>
      <c r="D21" s="1" t="s">
        <v>11</v>
      </c>
      <c r="E21" s="1">
        <v>-51373024.852045394</v>
      </c>
      <c r="G21" s="1" t="s">
        <v>11</v>
      </c>
      <c r="H21" s="2">
        <v>-55192268.777005911</v>
      </c>
      <c r="J21" s="1" t="s">
        <v>11</v>
      </c>
      <c r="K21" s="1">
        <v>-55192268.777005911</v>
      </c>
    </row>
    <row r="22" spans="1:11" x14ac:dyDescent="0.35">
      <c r="A22" s="1" t="s">
        <v>12</v>
      </c>
      <c r="B22" s="1">
        <v>-34214363.543648191</v>
      </c>
      <c r="D22" s="1" t="s">
        <v>12</v>
      </c>
      <c r="E22" s="1">
        <v>-33976613.072218277</v>
      </c>
      <c r="G22" s="1" t="s">
        <v>12</v>
      </c>
      <c r="H22" s="2">
        <v>-34214363.543648191</v>
      </c>
      <c r="J22" s="1" t="s">
        <v>12</v>
      </c>
      <c r="K22" s="1">
        <v>-34214363.543648191</v>
      </c>
    </row>
    <row r="23" spans="1:11" x14ac:dyDescent="0.35">
      <c r="A23" s="1" t="s">
        <v>13</v>
      </c>
      <c r="B23" s="1">
        <v>-50761089.941979222</v>
      </c>
      <c r="D23" s="1" t="s">
        <v>13</v>
      </c>
      <c r="E23" s="1">
        <v>-48901021.307838693</v>
      </c>
      <c r="G23" s="1" t="s">
        <v>13</v>
      </c>
      <c r="H23" s="2">
        <v>-50761089.941979222</v>
      </c>
      <c r="J23" s="1" t="s">
        <v>13</v>
      </c>
      <c r="K23" s="1">
        <v>-50761089.941979222</v>
      </c>
    </row>
    <row r="24" spans="1:11" x14ac:dyDescent="0.35">
      <c r="A24" s="1" t="s">
        <v>14</v>
      </c>
      <c r="B24" s="1">
        <v>-57044104.306973666</v>
      </c>
      <c r="D24" s="1" t="s">
        <v>14</v>
      </c>
      <c r="E24" s="1">
        <v>-53118434.039492153</v>
      </c>
      <c r="G24" s="1" t="s">
        <v>14</v>
      </c>
      <c r="H24" s="2">
        <v>-57044104.306973666</v>
      </c>
      <c r="J24" s="1" t="s">
        <v>14</v>
      </c>
      <c r="K24" s="1">
        <v>-57044104.306973666</v>
      </c>
    </row>
    <row r="25" spans="1:11" x14ac:dyDescent="0.35">
      <c r="A25" s="1" t="s">
        <v>15</v>
      </c>
      <c r="B25" s="1">
        <v>-37313219.257524356</v>
      </c>
      <c r="D25" s="1" t="s">
        <v>15</v>
      </c>
      <c r="E25" s="1">
        <v>-37075468.786094449</v>
      </c>
      <c r="G25" s="1" t="s">
        <v>15</v>
      </c>
      <c r="H25" s="2">
        <v>-37313219.257524356</v>
      </c>
      <c r="J25" s="1" t="s">
        <v>15</v>
      </c>
      <c r="K25" s="1">
        <v>-37313219.257524356</v>
      </c>
    </row>
    <row r="26" spans="1:11" x14ac:dyDescent="0.35">
      <c r="A26" s="1" t="s">
        <v>16</v>
      </c>
      <c r="B26" s="1">
        <v>-55280353.83573059</v>
      </c>
      <c r="D26" s="1" t="s">
        <v>16</v>
      </c>
      <c r="E26" s="1">
        <v>-51461109.910770059</v>
      </c>
      <c r="G26" s="1" t="s">
        <v>16</v>
      </c>
      <c r="H26" s="2">
        <v>-55280353.83573059</v>
      </c>
      <c r="J26" s="1" t="s">
        <v>16</v>
      </c>
      <c r="K26" s="1">
        <v>-55280353.83573059</v>
      </c>
    </row>
    <row r="27" spans="1:11" x14ac:dyDescent="0.35">
      <c r="A27" s="1" t="s">
        <v>17</v>
      </c>
      <c r="B27" s="1">
        <v>-34405746.684911534</v>
      </c>
      <c r="D27" s="1" t="s">
        <v>17</v>
      </c>
      <c r="E27" s="1">
        <v>-34167996.213481627</v>
      </c>
      <c r="G27" s="1" t="s">
        <v>17</v>
      </c>
      <c r="H27" s="2">
        <v>-34405746.684911534</v>
      </c>
      <c r="J27" s="1" t="s">
        <v>17</v>
      </c>
      <c r="K27" s="1">
        <v>-34405746.684911534</v>
      </c>
    </row>
    <row r="28" spans="1:11" x14ac:dyDescent="0.35">
      <c r="A28" s="1" t="s">
        <v>18</v>
      </c>
      <c r="B28" s="1">
        <v>-50425414.632742397</v>
      </c>
      <c r="D28" s="1" t="s">
        <v>18</v>
      </c>
      <c r="E28" s="1">
        <v>-48551170.882779695</v>
      </c>
      <c r="G28" s="1" t="s">
        <v>18</v>
      </c>
      <c r="H28" s="2">
        <v>-50425414.632742397</v>
      </c>
      <c r="J28" s="1" t="s">
        <v>18</v>
      </c>
      <c r="K28" s="1">
        <v>-50425414.632742397</v>
      </c>
    </row>
    <row r="29" spans="1:11" x14ac:dyDescent="0.35">
      <c r="A29" s="1" t="s">
        <v>19</v>
      </c>
      <c r="B29" s="1">
        <v>-56724927.384777986</v>
      </c>
      <c r="D29" s="1" t="s">
        <v>19</v>
      </c>
      <c r="E29" s="1">
        <v>-52799257.117296472</v>
      </c>
      <c r="G29" s="1" t="s">
        <v>19</v>
      </c>
      <c r="H29" s="2">
        <v>-56724927.384777986</v>
      </c>
      <c r="J29" s="1" t="s">
        <v>19</v>
      </c>
      <c r="K29" s="1">
        <v>-56724927.384777986</v>
      </c>
    </row>
    <row r="30" spans="1:11" x14ac:dyDescent="0.35">
      <c r="A30" s="1" t="s">
        <v>20</v>
      </c>
      <c r="B30" s="1">
        <v>-37217321.488624372</v>
      </c>
      <c r="D30" s="1" t="s">
        <v>20</v>
      </c>
      <c r="E30" s="1">
        <v>-36979571.017194465</v>
      </c>
      <c r="G30" s="1" t="s">
        <v>20</v>
      </c>
      <c r="H30" s="2">
        <v>-37217321.488624372</v>
      </c>
      <c r="J30" s="1" t="s">
        <v>20</v>
      </c>
      <c r="K30" s="1">
        <v>-37217321.488624372</v>
      </c>
    </row>
    <row r="31" spans="1:11" x14ac:dyDescent="0.35">
      <c r="A31" s="1" t="s">
        <v>21</v>
      </c>
      <c r="B31" s="1">
        <v>-55262943.471386611</v>
      </c>
      <c r="D31" s="1" t="s">
        <v>21</v>
      </c>
      <c r="E31" s="1">
        <v>-51443699.54642608</v>
      </c>
      <c r="G31" s="1" t="s">
        <v>21</v>
      </c>
      <c r="H31" s="2">
        <v>-55262943.471386611</v>
      </c>
      <c r="J31" s="1" t="s">
        <v>21</v>
      </c>
      <c r="K31" s="1">
        <v>-55262943.471386611</v>
      </c>
    </row>
    <row r="32" spans="1:11" x14ac:dyDescent="0.35">
      <c r="A32" s="1" t="s">
        <v>22</v>
      </c>
      <c r="B32" s="1">
        <v>-35059617.839265667</v>
      </c>
      <c r="D32" s="1" t="s">
        <v>22</v>
      </c>
      <c r="E32" s="1">
        <v>-34821867.367835753</v>
      </c>
      <c r="G32" s="1" t="s">
        <v>22</v>
      </c>
      <c r="H32" s="2">
        <v>-35059617.839265667</v>
      </c>
      <c r="J32" s="1" t="s">
        <v>22</v>
      </c>
      <c r="K32" s="1">
        <v>-35059617.839265667</v>
      </c>
    </row>
    <row r="33" spans="1:11" x14ac:dyDescent="0.35">
      <c r="A33" s="1" t="s">
        <v>23</v>
      </c>
      <c r="B33" s="1">
        <v>-50601400.446653239</v>
      </c>
      <c r="D33" s="1" t="s">
        <v>23</v>
      </c>
      <c r="E33" s="1">
        <v>-48727156.696690559</v>
      </c>
      <c r="G33" s="1" t="s">
        <v>23</v>
      </c>
      <c r="H33" s="2">
        <v>-50601400.446653239</v>
      </c>
      <c r="J33" s="1" t="s">
        <v>23</v>
      </c>
      <c r="K33" s="1">
        <v>-50601400.446653239</v>
      </c>
    </row>
    <row r="34" spans="1:11" x14ac:dyDescent="0.35">
      <c r="A34" s="1" t="s">
        <v>24</v>
      </c>
      <c r="B34" s="1">
        <v>-50836928.095619217</v>
      </c>
      <c r="D34" s="1" t="s">
        <v>24</v>
      </c>
      <c r="E34" s="1">
        <v>-48962684.345656522</v>
      </c>
      <c r="G34" s="1" t="s">
        <v>24</v>
      </c>
      <c r="H34" s="2">
        <v>-50836928.095619217</v>
      </c>
      <c r="J34" s="1" t="s">
        <v>24</v>
      </c>
      <c r="K34" s="1">
        <v>-50836928.095619217</v>
      </c>
    </row>
    <row r="35" spans="1:11" x14ac:dyDescent="0.35">
      <c r="A35" s="1" t="s">
        <v>25</v>
      </c>
      <c r="B35" s="1">
        <v>-50681700.207807615</v>
      </c>
      <c r="D35" s="1" t="s">
        <v>25</v>
      </c>
      <c r="E35" s="1">
        <v>-48807456.45784492</v>
      </c>
      <c r="G35" s="1" t="s">
        <v>25</v>
      </c>
      <c r="H35" s="2">
        <v>-50681700.207807615</v>
      </c>
      <c r="J35" s="1" t="s">
        <v>25</v>
      </c>
      <c r="K35" s="1">
        <v>-50681700.207807615</v>
      </c>
    </row>
    <row r="36" spans="1:11" x14ac:dyDescent="0.35">
      <c r="A36" s="1" t="s">
        <v>26</v>
      </c>
      <c r="B36" s="1">
        <v>-50573057.932821818</v>
      </c>
      <c r="D36" s="1" t="s">
        <v>26</v>
      </c>
      <c r="E36" s="1">
        <v>-48698814.182859123</v>
      </c>
      <c r="G36" s="1" t="s">
        <v>26</v>
      </c>
      <c r="H36" s="2">
        <v>-50573057.932821818</v>
      </c>
      <c r="J36" s="1" t="s">
        <v>26</v>
      </c>
      <c r="K36" s="1">
        <v>-50573057.932821818</v>
      </c>
    </row>
    <row r="37" spans="1:11" x14ac:dyDescent="0.35">
      <c r="A37" s="1" t="s">
        <v>27</v>
      </c>
      <c r="B37" s="1">
        <v>-57385232.710529342</v>
      </c>
      <c r="D37" s="1" t="s">
        <v>27</v>
      </c>
      <c r="E37" s="1">
        <v>-53459562.443047829</v>
      </c>
      <c r="G37" s="1" t="s">
        <v>27</v>
      </c>
      <c r="H37" s="2">
        <v>-57385232.710529342</v>
      </c>
      <c r="J37" s="1" t="s">
        <v>27</v>
      </c>
      <c r="K37" s="1">
        <v>-57385232.710529342</v>
      </c>
    </row>
    <row r="38" spans="1:11" x14ac:dyDescent="0.35">
      <c r="A38" s="1" t="s">
        <v>28</v>
      </c>
      <c r="B38" s="1">
        <v>-37661301.155810967</v>
      </c>
      <c r="D38" s="1" t="s">
        <v>28</v>
      </c>
      <c r="E38" s="1">
        <v>-37423550.684381053</v>
      </c>
      <c r="G38" s="1" t="s">
        <v>28</v>
      </c>
      <c r="H38" s="2">
        <v>-37661301.155810967</v>
      </c>
      <c r="J38" s="1" t="s">
        <v>28</v>
      </c>
      <c r="K38" s="1">
        <v>-37661301.155810967</v>
      </c>
    </row>
    <row r="39" spans="1:11" x14ac:dyDescent="0.35">
      <c r="A39" s="1" t="s">
        <v>29</v>
      </c>
      <c r="B39" s="1">
        <v>-55525089.626029618</v>
      </c>
      <c r="D39" s="1" t="s">
        <v>29</v>
      </c>
      <c r="E39" s="1">
        <v>-51610476.413025059</v>
      </c>
      <c r="G39" s="1" t="s">
        <v>29</v>
      </c>
      <c r="H39" s="2">
        <v>-55525089.626029618</v>
      </c>
      <c r="J39" s="1" t="s">
        <v>29</v>
      </c>
      <c r="K39" s="1">
        <v>-55525089.626029618</v>
      </c>
    </row>
    <row r="40" spans="1:11" x14ac:dyDescent="0.35">
      <c r="A40" s="1" t="s">
        <v>30</v>
      </c>
      <c r="B40" s="1">
        <v>-35410287.26913514</v>
      </c>
      <c r="D40" s="1" t="s">
        <v>30</v>
      </c>
      <c r="E40" s="1">
        <v>-35172536.797705226</v>
      </c>
      <c r="G40" s="1" t="s">
        <v>30</v>
      </c>
      <c r="H40" s="2">
        <v>-35410287.26913514</v>
      </c>
      <c r="J40" s="1" t="s">
        <v>30</v>
      </c>
      <c r="K40" s="1">
        <v>-35410287.26913514</v>
      </c>
    </row>
    <row r="41" spans="1:11" x14ac:dyDescent="0.35">
      <c r="A41" s="1" t="s">
        <v>31</v>
      </c>
      <c r="B41" s="1">
        <v>-50660673.072639465</v>
      </c>
      <c r="D41" s="1" t="s">
        <v>31</v>
      </c>
      <c r="E41" s="1">
        <v>-48786429.32267677</v>
      </c>
      <c r="G41" s="1" t="s">
        <v>31</v>
      </c>
      <c r="H41" s="2">
        <v>-50660673.072639465</v>
      </c>
      <c r="J41" s="1" t="s">
        <v>31</v>
      </c>
      <c r="K41" s="1">
        <v>-50660673.072639465</v>
      </c>
    </row>
    <row r="42" spans="1:11" x14ac:dyDescent="0.35">
      <c r="A42" s="1" t="s">
        <v>32</v>
      </c>
      <c r="B42" s="1">
        <v>-57473809.627216436</v>
      </c>
      <c r="D42" s="1" t="s">
        <v>32</v>
      </c>
      <c r="E42" s="1">
        <v>-53541436.751655817</v>
      </c>
      <c r="G42" s="1" t="s">
        <v>32</v>
      </c>
      <c r="H42" s="2">
        <v>-57473809.627216436</v>
      </c>
      <c r="J42" s="1" t="s">
        <v>32</v>
      </c>
      <c r="K42" s="1">
        <v>-57473809.627216436</v>
      </c>
    </row>
    <row r="43" spans="1:11" x14ac:dyDescent="0.35">
      <c r="A43" s="1" t="s">
        <v>33</v>
      </c>
      <c r="B43" s="1">
        <v>-37849814.123200484</v>
      </c>
      <c r="D43" s="1" t="s">
        <v>33</v>
      </c>
      <c r="E43" s="1">
        <v>-37612063.651770577</v>
      </c>
      <c r="G43" s="1" t="s">
        <v>33</v>
      </c>
      <c r="H43" s="2">
        <v>-37849814.123200484</v>
      </c>
      <c r="J43" s="1" t="s">
        <v>33</v>
      </c>
      <c r="K43" s="1">
        <v>-37849814.123200484</v>
      </c>
    </row>
    <row r="44" spans="1:11" x14ac:dyDescent="0.35">
      <c r="A44" s="1" t="s">
        <v>34</v>
      </c>
      <c r="B44" s="1">
        <v>-55430415.448572159</v>
      </c>
      <c r="D44" s="1" t="s">
        <v>34</v>
      </c>
      <c r="E44" s="1">
        <v>-51515802.235567592</v>
      </c>
      <c r="G44" s="1" t="s">
        <v>34</v>
      </c>
      <c r="H44" s="2">
        <v>-55430415.448572159</v>
      </c>
      <c r="J44" s="1" t="s">
        <v>34</v>
      </c>
      <c r="K44" s="1">
        <v>-55430415.448572159</v>
      </c>
    </row>
    <row r="45" spans="1:11" x14ac:dyDescent="0.35">
      <c r="A45" s="1" t="s">
        <v>35</v>
      </c>
      <c r="B45" s="1">
        <v>-35353647.757387862</v>
      </c>
      <c r="D45" s="1" t="s">
        <v>35</v>
      </c>
      <c r="E45" s="1">
        <v>-35115897.285957955</v>
      </c>
      <c r="G45" s="1" t="s">
        <v>35</v>
      </c>
      <c r="H45" s="2">
        <v>-35353647.757387862</v>
      </c>
      <c r="J45" s="1" t="s">
        <v>35</v>
      </c>
      <c r="K45" s="1">
        <v>-35353647.757387862</v>
      </c>
    </row>
    <row r="46" spans="1:11" x14ac:dyDescent="0.35">
      <c r="A46" s="1" t="s">
        <v>36</v>
      </c>
      <c r="B46" s="1">
        <v>-50860137.6828169</v>
      </c>
      <c r="D46" s="1" t="s">
        <v>36</v>
      </c>
      <c r="E46" s="1">
        <v>-48985893.932854213</v>
      </c>
      <c r="G46" s="1" t="s">
        <v>36</v>
      </c>
      <c r="H46" s="2">
        <v>-50860137.6828169</v>
      </c>
      <c r="J46" s="1" t="s">
        <v>36</v>
      </c>
      <c r="K46" s="1">
        <v>-50860137.6828169</v>
      </c>
    </row>
    <row r="47" spans="1:11" x14ac:dyDescent="0.35">
      <c r="A47" s="1" t="s">
        <v>37</v>
      </c>
      <c r="B47" s="1">
        <v>-57593493.48330114</v>
      </c>
      <c r="D47" s="1" t="s">
        <v>37</v>
      </c>
      <c r="E47" s="1">
        <v>-53653427.328351423</v>
      </c>
      <c r="G47" s="1" t="s">
        <v>37</v>
      </c>
      <c r="H47" s="2">
        <v>-57593493.48330114</v>
      </c>
      <c r="J47" s="1" t="s">
        <v>37</v>
      </c>
      <c r="K47" s="1">
        <v>-57593493.48330114</v>
      </c>
    </row>
    <row r="48" spans="1:11" x14ac:dyDescent="0.35">
      <c r="A48" s="1" t="s">
        <v>38</v>
      </c>
      <c r="B48" s="1">
        <v>-37726771.54724849</v>
      </c>
      <c r="D48" s="1" t="s">
        <v>38</v>
      </c>
      <c r="E48" s="1">
        <v>-37489021.075818583</v>
      </c>
      <c r="G48" s="1" t="s">
        <v>38</v>
      </c>
      <c r="H48" s="2">
        <v>-37726771.54724849</v>
      </c>
      <c r="J48" s="1" t="s">
        <v>38</v>
      </c>
      <c r="K48" s="1">
        <v>-37726771.54724849</v>
      </c>
    </row>
    <row r="49" spans="1:11" x14ac:dyDescent="0.35">
      <c r="A49" s="1" t="s">
        <v>39</v>
      </c>
      <c r="B49" s="1">
        <v>-55521711.378848307</v>
      </c>
      <c r="D49" s="1" t="s">
        <v>39</v>
      </c>
      <c r="E49" s="1">
        <v>-51607098.16584374</v>
      </c>
      <c r="G49" s="1" t="s">
        <v>39</v>
      </c>
      <c r="H49" s="2">
        <v>-55521711.378848307</v>
      </c>
      <c r="J49" s="1" t="s">
        <v>39</v>
      </c>
      <c r="K49" s="1">
        <v>-55521711.378848307</v>
      </c>
    </row>
    <row r="50" spans="1:11" x14ac:dyDescent="0.35">
      <c r="A50" s="1" t="s">
        <v>40</v>
      </c>
      <c r="B50" s="1">
        <v>-36113178.284286194</v>
      </c>
      <c r="D50" s="1" t="s">
        <v>40</v>
      </c>
      <c r="E50" s="1">
        <v>-35875427.812856287</v>
      </c>
      <c r="G50" s="1" t="s">
        <v>40</v>
      </c>
      <c r="H50" s="2">
        <v>-36113178.284286194</v>
      </c>
      <c r="J50" s="1" t="s">
        <v>40</v>
      </c>
      <c r="K50" s="1">
        <v>-36113178.284286194</v>
      </c>
    </row>
    <row r="51" spans="1:11" x14ac:dyDescent="0.35">
      <c r="A51" s="1" t="s">
        <v>41</v>
      </c>
      <c r="B51" s="1">
        <v>-50575182.852588803</v>
      </c>
      <c r="D51" s="1" t="s">
        <v>41</v>
      </c>
      <c r="E51" s="1">
        <v>-48693491.760316014</v>
      </c>
      <c r="G51" s="1" t="s">
        <v>41</v>
      </c>
      <c r="H51" s="2">
        <v>-50575182.852588803</v>
      </c>
      <c r="J51" s="1" t="s">
        <v>41</v>
      </c>
      <c r="K51" s="1">
        <v>-50575182.852588803</v>
      </c>
    </row>
    <row r="52" spans="1:11" x14ac:dyDescent="0.35">
      <c r="A52" s="1" t="s">
        <v>42</v>
      </c>
      <c r="B52" s="1">
        <v>-50867564.765751481</v>
      </c>
      <c r="D52" s="1" t="s">
        <v>42</v>
      </c>
      <c r="E52" s="1">
        <v>-48985873.673478693</v>
      </c>
      <c r="G52" s="1" t="s">
        <v>42</v>
      </c>
      <c r="H52" s="2">
        <v>-50867564.765751481</v>
      </c>
      <c r="J52" s="1" t="s">
        <v>42</v>
      </c>
      <c r="K52" s="1">
        <v>-50867564.765751481</v>
      </c>
    </row>
    <row r="53" spans="1:11" x14ac:dyDescent="0.35">
      <c r="A53" s="1" t="s">
        <v>43</v>
      </c>
      <c r="B53" s="1">
        <v>-51059006.094939038</v>
      </c>
      <c r="D53" s="1" t="s">
        <v>43</v>
      </c>
      <c r="E53" s="1">
        <v>-49184762.344976343</v>
      </c>
      <c r="G53" s="1" t="s">
        <v>43</v>
      </c>
      <c r="H53" s="2">
        <v>-51059006.094939038</v>
      </c>
      <c r="J53" s="1" t="s">
        <v>43</v>
      </c>
      <c r="K53" s="1">
        <v>-51059006.094939038</v>
      </c>
    </row>
    <row r="54" spans="1:11" x14ac:dyDescent="0.35">
      <c r="A54" s="1" t="s">
        <v>44</v>
      </c>
      <c r="B54" s="1">
        <v>-51012896.834487721</v>
      </c>
      <c r="D54" s="1" t="s">
        <v>44</v>
      </c>
      <c r="E54" s="1">
        <v>-49138653.084525026</v>
      </c>
      <c r="G54" s="1" t="s">
        <v>44</v>
      </c>
      <c r="H54" s="2">
        <v>-51012896.834487721</v>
      </c>
      <c r="J54" s="1" t="s">
        <v>44</v>
      </c>
      <c r="K54" s="1">
        <v>-51012896.834487721</v>
      </c>
    </row>
    <row r="55" spans="1:11" x14ac:dyDescent="0.35">
      <c r="A55" s="1" t="s">
        <v>45</v>
      </c>
      <c r="B55" s="1">
        <v>-50915856.308107525</v>
      </c>
      <c r="D55" s="1" t="s">
        <v>45</v>
      </c>
      <c r="E55" s="1">
        <v>-49041612.558144823</v>
      </c>
      <c r="G55" s="1" t="s">
        <v>45</v>
      </c>
      <c r="H55" s="2">
        <v>-50915856.308107525</v>
      </c>
      <c r="J55" s="1" t="s">
        <v>45</v>
      </c>
      <c r="K55" s="1">
        <v>-50915856.308107525</v>
      </c>
    </row>
    <row r="56" spans="1:11" x14ac:dyDescent="0.35">
      <c r="A56" s="1" t="s">
        <v>46</v>
      </c>
      <c r="B56" s="1">
        <v>-57638448.993079968</v>
      </c>
      <c r="D56" s="1" t="s">
        <v>46</v>
      </c>
      <c r="E56" s="1">
        <v>-53705085.446209334</v>
      </c>
      <c r="G56" s="1" t="s">
        <v>46</v>
      </c>
      <c r="H56" s="2">
        <v>-57638448.993079968</v>
      </c>
      <c r="J56" s="1" t="s">
        <v>46</v>
      </c>
      <c r="K56" s="1">
        <v>-57638448.993079968</v>
      </c>
    </row>
    <row r="57" spans="1:11" x14ac:dyDescent="0.35">
      <c r="A57" s="1" t="s">
        <v>47</v>
      </c>
      <c r="B57" s="1">
        <v>-37465973.008278415</v>
      </c>
      <c r="D57" s="1" t="s">
        <v>47</v>
      </c>
      <c r="E57" s="1">
        <v>-37228222.536848493</v>
      </c>
      <c r="G57" s="1" t="s">
        <v>47</v>
      </c>
      <c r="H57" s="2">
        <v>-37465973.008278415</v>
      </c>
      <c r="J57" s="1" t="s">
        <v>47</v>
      </c>
      <c r="K57" s="1">
        <v>-37465973.008278415</v>
      </c>
    </row>
    <row r="58" spans="1:11" x14ac:dyDescent="0.35">
      <c r="A58" s="1" t="s">
        <v>48</v>
      </c>
      <c r="B58" s="1">
        <v>-55831691.720692746</v>
      </c>
      <c r="D58" s="1" t="s">
        <v>48</v>
      </c>
      <c r="E58" s="1">
        <v>-51917078.50768818</v>
      </c>
      <c r="G58" s="1" t="s">
        <v>48</v>
      </c>
      <c r="H58" s="2">
        <v>-55831691.720692746</v>
      </c>
      <c r="J58" s="1" t="s">
        <v>48</v>
      </c>
      <c r="K58" s="1">
        <v>-55831691.720692746</v>
      </c>
    </row>
    <row r="59" spans="1:11" x14ac:dyDescent="0.35">
      <c r="A59" s="1" t="s">
        <v>49</v>
      </c>
      <c r="B59" s="1">
        <v>-34685121.361007653</v>
      </c>
      <c r="D59" s="1" t="s">
        <v>49</v>
      </c>
      <c r="E59" s="1">
        <v>-34447370.889577731</v>
      </c>
      <c r="G59" s="1" t="s">
        <v>49</v>
      </c>
      <c r="H59" s="2">
        <v>-34685121.361007653</v>
      </c>
      <c r="J59" s="1" t="s">
        <v>49</v>
      </c>
      <c r="K59" s="1">
        <v>-34685121.361007653</v>
      </c>
    </row>
    <row r="60" spans="1:11" x14ac:dyDescent="0.35">
      <c r="A60" s="1" t="s">
        <v>50</v>
      </c>
      <c r="B60" s="1">
        <v>-50870995.843989678</v>
      </c>
      <c r="D60" s="1" t="s">
        <v>50</v>
      </c>
      <c r="E60" s="1">
        <v>-48996752.094026983</v>
      </c>
      <c r="G60" s="1" t="s">
        <v>50</v>
      </c>
      <c r="H60" s="2">
        <v>-50870995.843989678</v>
      </c>
      <c r="J60" s="1" t="s">
        <v>50</v>
      </c>
      <c r="K60" s="1">
        <v>-50870995.843989678</v>
      </c>
    </row>
    <row r="61" spans="1:11" x14ac:dyDescent="0.35">
      <c r="A61" s="1" t="s">
        <v>51</v>
      </c>
      <c r="B61" s="1">
        <v>-56716921.659246027</v>
      </c>
      <c r="D61" s="1" t="s">
        <v>51</v>
      </c>
      <c r="E61" s="1">
        <v>-52791251.391764514</v>
      </c>
      <c r="G61" s="1" t="s">
        <v>51</v>
      </c>
      <c r="H61" s="2">
        <v>-56716921.659246027</v>
      </c>
      <c r="J61" s="1" t="s">
        <v>51</v>
      </c>
      <c r="K61" s="1">
        <v>-56716921.659246027</v>
      </c>
    </row>
    <row r="62" spans="1:11" x14ac:dyDescent="0.35">
      <c r="A62" s="1" t="s">
        <v>52</v>
      </c>
      <c r="B62" s="1">
        <v>-50804022.677958585</v>
      </c>
      <c r="D62" s="1" t="s">
        <v>52</v>
      </c>
      <c r="E62" s="1">
        <v>-48929778.92799589</v>
      </c>
      <c r="G62" s="1" t="s">
        <v>52</v>
      </c>
      <c r="H62" s="2">
        <v>-50804022.677958585</v>
      </c>
      <c r="J62" s="1" t="s">
        <v>52</v>
      </c>
      <c r="K62" s="1">
        <v>-50804022.677958585</v>
      </c>
    </row>
    <row r="63" spans="1:11" x14ac:dyDescent="0.35">
      <c r="A63" s="1" t="s">
        <v>53</v>
      </c>
      <c r="B63" s="1">
        <v>-46206604.991012089</v>
      </c>
      <c r="D63" s="1" t="s">
        <v>53</v>
      </c>
      <c r="E63" s="1">
        <v>-45139376.924873039</v>
      </c>
      <c r="G63" s="1" t="s">
        <v>53</v>
      </c>
      <c r="H63" s="2">
        <v>-46206604.991012089</v>
      </c>
      <c r="J63" s="1" t="s">
        <v>53</v>
      </c>
      <c r="K63" s="1">
        <v>-46206604.991012089</v>
      </c>
    </row>
    <row r="64" spans="1:11" x14ac:dyDescent="0.35">
      <c r="A64" s="1" t="s">
        <v>54</v>
      </c>
      <c r="B64" s="1">
        <v>-41763789.528664425</v>
      </c>
      <c r="D64" s="1" t="s">
        <v>54</v>
      </c>
      <c r="E64" s="1">
        <v>-41224281.203609645</v>
      </c>
      <c r="G64" s="1" t="s">
        <v>54</v>
      </c>
      <c r="H64" s="2">
        <v>-41763789.528664425</v>
      </c>
      <c r="J64" s="1" t="s">
        <v>54</v>
      </c>
      <c r="K64" s="1">
        <v>-41763789.528664425</v>
      </c>
    </row>
    <row r="65" spans="1:11" x14ac:dyDescent="0.35">
      <c r="A65" s="1" t="s">
        <v>55</v>
      </c>
      <c r="B65" s="1">
        <v>-36366086.20431412</v>
      </c>
      <c r="D65" s="1" t="s">
        <v>55</v>
      </c>
      <c r="E65" s="1">
        <v>-36128335.732884206</v>
      </c>
      <c r="G65" s="1" t="s">
        <v>55</v>
      </c>
      <c r="H65" s="2">
        <v>-36366086.20431412</v>
      </c>
      <c r="J65" s="1" t="s">
        <v>55</v>
      </c>
      <c r="K65" s="1">
        <v>-36366086.20431412</v>
      </c>
    </row>
    <row r="66" spans="1:11" x14ac:dyDescent="0.35">
      <c r="A66" s="1" t="s">
        <v>56</v>
      </c>
      <c r="B66" s="1">
        <v>-57651122.867374524</v>
      </c>
      <c r="D66" s="1" t="s">
        <v>56</v>
      </c>
      <c r="E66" s="1">
        <v>-53725452.599893026</v>
      </c>
      <c r="G66" s="1" t="s">
        <v>56</v>
      </c>
      <c r="H66" s="2">
        <v>-57651122.867374524</v>
      </c>
      <c r="J66" s="1" t="s">
        <v>56</v>
      </c>
      <c r="K66" s="1">
        <v>-57651122.867374524</v>
      </c>
    </row>
    <row r="67" spans="1:11" x14ac:dyDescent="0.35">
      <c r="A67" s="1" t="s">
        <v>57</v>
      </c>
      <c r="B67" s="1">
        <v>-50535471.155806988</v>
      </c>
      <c r="D67" s="1" t="s">
        <v>57</v>
      </c>
      <c r="E67" s="1">
        <v>-48669361.748939812</v>
      </c>
      <c r="G67" s="1" t="s">
        <v>57</v>
      </c>
      <c r="H67" s="2">
        <v>-50535471.155806988</v>
      </c>
      <c r="J67" s="1" t="s">
        <v>57</v>
      </c>
      <c r="K67" s="1">
        <v>-50535471.155806988</v>
      </c>
    </row>
    <row r="68" spans="1:11" x14ac:dyDescent="0.35">
      <c r="A68" s="1" t="s">
        <v>58</v>
      </c>
      <c r="B68" s="1">
        <v>-51953259.611439623</v>
      </c>
      <c r="D68" s="1" t="s">
        <v>58</v>
      </c>
      <c r="E68" s="1">
        <v>-50071568.519166835</v>
      </c>
      <c r="G68" s="1" t="s">
        <v>58</v>
      </c>
      <c r="H68" s="2">
        <v>-51953259.611439623</v>
      </c>
      <c r="J68" s="1" t="s">
        <v>58</v>
      </c>
      <c r="K68" s="1">
        <v>-51953259.611439623</v>
      </c>
    </row>
    <row r="69" spans="1:11" x14ac:dyDescent="0.35">
      <c r="A69" s="1" t="s">
        <v>59</v>
      </c>
      <c r="B69" s="1">
        <v>-37618161.432022572</v>
      </c>
      <c r="D69" s="1" t="s">
        <v>59</v>
      </c>
      <c r="E69" s="1">
        <v>-37380410.960592657</v>
      </c>
      <c r="G69" s="1" t="s">
        <v>59</v>
      </c>
      <c r="H69" s="2">
        <v>-37618161.432022572</v>
      </c>
      <c r="J69" s="1" t="s">
        <v>59</v>
      </c>
      <c r="K69" s="1">
        <v>-37618161.432022572</v>
      </c>
    </row>
    <row r="70" spans="1:11" x14ac:dyDescent="0.35">
      <c r="A70" s="1" t="s">
        <v>60</v>
      </c>
      <c r="B70" s="1">
        <v>-56240846.678866714</v>
      </c>
      <c r="D70" s="1" t="s">
        <v>60</v>
      </c>
      <c r="E70" s="1">
        <v>-52326233.465862155</v>
      </c>
      <c r="G70" s="1" t="s">
        <v>60</v>
      </c>
      <c r="H70" s="2">
        <v>-56240846.678866714</v>
      </c>
      <c r="J70" s="1" t="s">
        <v>60</v>
      </c>
      <c r="K70" s="1">
        <v>-56240846.678866714</v>
      </c>
    </row>
    <row r="71" spans="1:11" x14ac:dyDescent="0.35">
      <c r="A71" s="1" t="s">
        <v>61</v>
      </c>
      <c r="B71" s="1">
        <v>-50922426.848356999</v>
      </c>
      <c r="D71" s="1" t="s">
        <v>61</v>
      </c>
      <c r="E71" s="1">
        <v>-49062358.214216456</v>
      </c>
      <c r="G71" s="1" t="s">
        <v>61</v>
      </c>
      <c r="H71" s="2">
        <v>-50922426.848356999</v>
      </c>
      <c r="J71" s="1" t="s">
        <v>61</v>
      </c>
      <c r="K71" s="1">
        <v>-50922426.848356999</v>
      </c>
    </row>
    <row r="72" spans="1:11" x14ac:dyDescent="0.35">
      <c r="A72" s="1" t="s">
        <v>62</v>
      </c>
      <c r="B72" s="1">
        <v>-34840522.068012603</v>
      </c>
      <c r="D72" s="1" t="s">
        <v>62</v>
      </c>
      <c r="E72" s="1">
        <v>-34602771.596582681</v>
      </c>
      <c r="G72" s="1" t="s">
        <v>62</v>
      </c>
      <c r="H72" s="2">
        <v>-34840522.068012603</v>
      </c>
      <c r="J72" s="1" t="s">
        <v>62</v>
      </c>
      <c r="K72" s="1">
        <v>-34840522.068012603</v>
      </c>
    </row>
    <row r="73" spans="1:11" x14ac:dyDescent="0.35">
      <c r="A73" s="1" t="s">
        <v>64</v>
      </c>
      <c r="B73" s="1">
        <v>-50850652.502350226</v>
      </c>
      <c r="D73" s="1" t="s">
        <v>64</v>
      </c>
      <c r="E73" s="1">
        <v>-48968961.41007743</v>
      </c>
      <c r="G73" s="1" t="s">
        <v>64</v>
      </c>
      <c r="H73" s="2">
        <v>-50850652.502350226</v>
      </c>
      <c r="J73" s="1" t="s">
        <v>64</v>
      </c>
      <c r="K73" s="1">
        <v>-50850652.502350226</v>
      </c>
    </row>
    <row r="74" spans="1:11" x14ac:dyDescent="0.35">
      <c r="A74" s="1" t="s">
        <v>65</v>
      </c>
      <c r="B74" s="1">
        <v>-51018994.027059138</v>
      </c>
      <c r="D74" s="1" t="s">
        <v>65</v>
      </c>
      <c r="E74" s="1">
        <v>-49137302.93478635</v>
      </c>
      <c r="G74" s="1" t="s">
        <v>65</v>
      </c>
      <c r="H74" s="2">
        <v>-51018994.027059138</v>
      </c>
      <c r="J74" s="1" t="s">
        <v>65</v>
      </c>
      <c r="K74" s="1">
        <v>-51018994.027059138</v>
      </c>
    </row>
    <row r="75" spans="1:11" x14ac:dyDescent="0.35">
      <c r="A75" s="1" t="s">
        <v>66</v>
      </c>
      <c r="B75" s="1">
        <v>-57819204.23665747</v>
      </c>
      <c r="D75" s="1" t="s">
        <v>66</v>
      </c>
      <c r="E75" s="1">
        <v>-53886831.361096874</v>
      </c>
      <c r="G75" s="1" t="s">
        <v>66</v>
      </c>
      <c r="H75" s="2">
        <v>-57819204.23665747</v>
      </c>
      <c r="J75" s="1" t="s">
        <v>66</v>
      </c>
      <c r="K75" s="1">
        <v>-57819204.23665747</v>
      </c>
    </row>
    <row r="76" spans="1:11" x14ac:dyDescent="0.35">
      <c r="A76" s="1" t="s">
        <v>67</v>
      </c>
      <c r="B76" s="1">
        <v>-37434251.250467256</v>
      </c>
      <c r="D76" s="1" t="s">
        <v>67</v>
      </c>
      <c r="E76" s="1">
        <v>-37196500.779037341</v>
      </c>
      <c r="G76" s="1" t="s">
        <v>67</v>
      </c>
      <c r="H76" s="2">
        <v>-37434251.250467256</v>
      </c>
      <c r="J76" s="1" t="s">
        <v>67</v>
      </c>
      <c r="K76" s="1">
        <v>-37434251.250467256</v>
      </c>
    </row>
    <row r="77" spans="1:11" x14ac:dyDescent="0.35">
      <c r="A77" s="1" t="s">
        <v>68</v>
      </c>
      <c r="B77" s="1">
        <v>-56038405.168934226</v>
      </c>
      <c r="D77" s="1" t="s">
        <v>68</v>
      </c>
      <c r="E77" s="1">
        <v>-52123791.955929674</v>
      </c>
      <c r="G77" s="1" t="s">
        <v>68</v>
      </c>
      <c r="H77" s="2">
        <v>-56038405.168934226</v>
      </c>
      <c r="J77" s="1" t="s">
        <v>68</v>
      </c>
      <c r="K77" s="1">
        <v>-56038405.168934226</v>
      </c>
    </row>
    <row r="78" spans="1:11" x14ac:dyDescent="0.35">
      <c r="A78" s="1" t="s">
        <v>69</v>
      </c>
      <c r="B78" s="1">
        <v>-35315354.420107506</v>
      </c>
      <c r="D78" s="1" t="s">
        <v>69</v>
      </c>
      <c r="E78" s="1">
        <v>-35077603.948677599</v>
      </c>
      <c r="G78" s="1" t="s">
        <v>69</v>
      </c>
      <c r="H78" s="2">
        <v>-35315354.420107506</v>
      </c>
      <c r="J78" s="1" t="s">
        <v>69</v>
      </c>
      <c r="K78" s="1">
        <v>-35315354.420107506</v>
      </c>
    </row>
    <row r="79" spans="1:11" x14ac:dyDescent="0.35">
      <c r="A79" s="1" t="s">
        <v>70</v>
      </c>
      <c r="B79" s="1">
        <v>-51018994.027059138</v>
      </c>
      <c r="D79" s="1" t="s">
        <v>70</v>
      </c>
      <c r="E79" s="1">
        <v>-49144750.277096443</v>
      </c>
      <c r="G79" s="1" t="s">
        <v>70</v>
      </c>
      <c r="H79" s="2">
        <v>-51018994.027059138</v>
      </c>
      <c r="J79" s="1" t="s">
        <v>70</v>
      </c>
      <c r="K79" s="1">
        <v>-51018994.027059138</v>
      </c>
    </row>
    <row r="80" spans="1:11" x14ac:dyDescent="0.35">
      <c r="A80" s="1" t="s">
        <v>71</v>
      </c>
      <c r="B80" s="1">
        <v>-50847311.742973268</v>
      </c>
      <c r="D80" s="1" t="s">
        <v>71</v>
      </c>
      <c r="E80" s="1">
        <v>-48973067.993010581</v>
      </c>
      <c r="G80" s="1" t="s">
        <v>71</v>
      </c>
      <c r="H80" s="2">
        <v>-50847311.742973268</v>
      </c>
      <c r="J80" s="1" t="s">
        <v>71</v>
      </c>
      <c r="K80" s="1">
        <v>-50847311.742973268</v>
      </c>
    </row>
    <row r="81" spans="1:11" x14ac:dyDescent="0.35">
      <c r="A81" s="1" t="s">
        <v>72</v>
      </c>
      <c r="B81" s="1">
        <v>-50906971.723818563</v>
      </c>
      <c r="D81" s="1" t="s">
        <v>72</v>
      </c>
      <c r="E81" s="1">
        <v>-49032727.973855875</v>
      </c>
      <c r="G81" s="1" t="s">
        <v>72</v>
      </c>
      <c r="H81" s="2">
        <v>-50906971.723818563</v>
      </c>
      <c r="J81" s="1" t="s">
        <v>72</v>
      </c>
      <c r="K81" s="1">
        <v>-50906971.723818563</v>
      </c>
    </row>
    <row r="82" spans="1:11" x14ac:dyDescent="0.35">
      <c r="A82" s="1" t="s">
        <v>73</v>
      </c>
      <c r="B82" s="1">
        <v>-51504650.416388713</v>
      </c>
      <c r="D82" s="1" t="s">
        <v>73</v>
      </c>
      <c r="E82" s="1">
        <v>-49630406.666426025</v>
      </c>
      <c r="G82" s="1" t="s">
        <v>73</v>
      </c>
      <c r="H82" s="2">
        <v>-51504650.416388713</v>
      </c>
      <c r="J82" s="1" t="s">
        <v>73</v>
      </c>
      <c r="K82" s="1">
        <v>-51504650.416388713</v>
      </c>
    </row>
    <row r="83" spans="1:11" x14ac:dyDescent="0.35">
      <c r="A83" s="1" t="s">
        <v>74</v>
      </c>
      <c r="B83" s="1">
        <v>-51087190.209679566</v>
      </c>
      <c r="D83" s="1" t="s">
        <v>74</v>
      </c>
      <c r="E83" s="1">
        <v>-49205499.117406771</v>
      </c>
      <c r="G83" s="1" t="s">
        <v>74</v>
      </c>
      <c r="H83" s="2">
        <v>-51087190.209679566</v>
      </c>
      <c r="J83" s="1" t="s">
        <v>74</v>
      </c>
      <c r="K83" s="1">
        <v>-51087190.209679566</v>
      </c>
    </row>
    <row r="84" spans="1:11" x14ac:dyDescent="0.35">
      <c r="A84" s="1" t="s">
        <v>75</v>
      </c>
      <c r="B84" s="1">
        <v>-57618750.508052416</v>
      </c>
      <c r="D84" s="1" t="s">
        <v>75</v>
      </c>
      <c r="E84" s="1">
        <v>-53678684.353102699</v>
      </c>
      <c r="G84" s="1" t="s">
        <v>75</v>
      </c>
      <c r="H84" s="2">
        <v>-57618750.508052416</v>
      </c>
      <c r="J84" s="1" t="s">
        <v>75</v>
      </c>
      <c r="K84" s="1">
        <v>-57618750.508052416</v>
      </c>
    </row>
    <row r="85" spans="1:11" x14ac:dyDescent="0.35">
      <c r="A85" s="1" t="s">
        <v>76</v>
      </c>
      <c r="B85" s="1">
        <v>-37353388.522872359</v>
      </c>
      <c r="D85" s="1" t="s">
        <v>76</v>
      </c>
      <c r="E85" s="1">
        <v>-37115638.051442459</v>
      </c>
      <c r="G85" s="1" t="s">
        <v>76</v>
      </c>
      <c r="H85" s="2">
        <v>-37353388.522872359</v>
      </c>
      <c r="J85" s="1" t="s">
        <v>76</v>
      </c>
      <c r="K85" s="1">
        <v>-37353388.522872359</v>
      </c>
    </row>
    <row r="86" spans="1:11" x14ac:dyDescent="0.35">
      <c r="A86" s="1" t="s">
        <v>77</v>
      </c>
      <c r="B86" s="1">
        <v>-55931182.316860951</v>
      </c>
      <c r="D86" s="1" t="s">
        <v>77</v>
      </c>
      <c r="E86" s="1">
        <v>-52016569.103856415</v>
      </c>
      <c r="G86" s="1" t="s">
        <v>77</v>
      </c>
      <c r="H86" s="2">
        <v>-55931182.316860951</v>
      </c>
      <c r="J86" s="1" t="s">
        <v>77</v>
      </c>
      <c r="K86" s="1">
        <v>-55931182.316860951</v>
      </c>
    </row>
    <row r="87" spans="1:11" x14ac:dyDescent="0.35">
      <c r="A87" s="1" t="s">
        <v>78</v>
      </c>
      <c r="B87" s="1">
        <v>-35931540.248850018</v>
      </c>
      <c r="D87" s="1" t="s">
        <v>78</v>
      </c>
      <c r="E87" s="1">
        <v>-35693789.777420104</v>
      </c>
      <c r="G87" s="1" t="s">
        <v>78</v>
      </c>
      <c r="H87" s="2">
        <v>-35931540.248850018</v>
      </c>
      <c r="J87" s="1" t="s">
        <v>78</v>
      </c>
      <c r="K87" s="1">
        <v>-35931540.248850018</v>
      </c>
    </row>
    <row r="88" spans="1:11" x14ac:dyDescent="0.35">
      <c r="A88" s="1" t="s">
        <v>79</v>
      </c>
      <c r="B88" s="1">
        <v>-50927507.805314004</v>
      </c>
      <c r="D88" s="1" t="s">
        <v>79</v>
      </c>
      <c r="E88" s="1">
        <v>-49053264.055351309</v>
      </c>
      <c r="G88" s="1" t="s">
        <v>79</v>
      </c>
      <c r="H88" s="2">
        <v>-50927507.805314004</v>
      </c>
      <c r="J88" s="1" t="s">
        <v>79</v>
      </c>
      <c r="K88" s="1">
        <v>-50927507.805314004</v>
      </c>
    </row>
    <row r="89" spans="1:11" x14ac:dyDescent="0.35">
      <c r="A89" s="1" t="s">
        <v>80</v>
      </c>
      <c r="B89" s="1">
        <v>-57560890.721269608</v>
      </c>
      <c r="D89" s="1" t="s">
        <v>80</v>
      </c>
      <c r="E89" s="1">
        <v>-53627527.174398981</v>
      </c>
      <c r="G89" s="1" t="s">
        <v>80</v>
      </c>
      <c r="H89" s="2">
        <v>-57560890.721269608</v>
      </c>
      <c r="J89" s="1" t="s">
        <v>80</v>
      </c>
      <c r="K89" s="1">
        <v>-57560890.721269608</v>
      </c>
    </row>
    <row r="90" spans="1:11" x14ac:dyDescent="0.35">
      <c r="A90" s="1" t="s">
        <v>81</v>
      </c>
      <c r="B90" s="1">
        <v>-37513498.50426323</v>
      </c>
      <c r="D90" s="1" t="s">
        <v>81</v>
      </c>
      <c r="E90" s="1">
        <v>-37275748.032833315</v>
      </c>
      <c r="G90" s="1" t="s">
        <v>81</v>
      </c>
      <c r="H90" s="2">
        <v>-37513498.50426323</v>
      </c>
      <c r="J90" s="1" t="s">
        <v>81</v>
      </c>
      <c r="K90" s="1">
        <v>-37513498.50426323</v>
      </c>
    </row>
    <row r="91" spans="1:11" x14ac:dyDescent="0.35">
      <c r="A91" s="1" t="s">
        <v>82</v>
      </c>
      <c r="B91" s="1">
        <v>-56191179.302553907</v>
      </c>
      <c r="D91" s="1" t="s">
        <v>82</v>
      </c>
      <c r="E91" s="1">
        <v>-52276566.089549348</v>
      </c>
      <c r="G91" s="1" t="s">
        <v>82</v>
      </c>
      <c r="H91" s="2">
        <v>-56191179.302553907</v>
      </c>
      <c r="J91" s="1" t="s">
        <v>82</v>
      </c>
      <c r="K91" s="1">
        <v>-56191179.302553907</v>
      </c>
    </row>
    <row r="92" spans="1:11" x14ac:dyDescent="0.35">
      <c r="A92" s="1" t="s">
        <v>83</v>
      </c>
      <c r="B92" s="1">
        <v>-35830387.984633431</v>
      </c>
      <c r="D92" s="1" t="s">
        <v>83</v>
      </c>
      <c r="E92" s="1">
        <v>-35592637.513203524</v>
      </c>
      <c r="G92" s="1" t="s">
        <v>83</v>
      </c>
      <c r="H92" s="2">
        <v>-35830387.984633431</v>
      </c>
      <c r="J92" s="1" t="s">
        <v>83</v>
      </c>
      <c r="K92" s="1">
        <v>-35830387.984633431</v>
      </c>
    </row>
    <row r="93" spans="1:11" x14ac:dyDescent="0.35">
      <c r="A93" s="1" t="s">
        <v>84</v>
      </c>
      <c r="B93" s="1">
        <v>-50923443.031032987</v>
      </c>
      <c r="D93" s="1" t="s">
        <v>84</v>
      </c>
      <c r="E93" s="1">
        <v>-49041751.938760191</v>
      </c>
      <c r="G93" s="1" t="s">
        <v>84</v>
      </c>
      <c r="H93" s="2">
        <v>-50923443.031032987</v>
      </c>
      <c r="J93" s="1" t="s">
        <v>84</v>
      </c>
      <c r="K93" s="1">
        <v>-50923443.031032987</v>
      </c>
    </row>
    <row r="94" spans="1:11" x14ac:dyDescent="0.35">
      <c r="A94" s="1" t="s">
        <v>85</v>
      </c>
      <c r="B94" s="1">
        <v>-57603267.014715388</v>
      </c>
      <c r="D94" s="1" t="s">
        <v>85</v>
      </c>
      <c r="E94" s="1">
        <v>-53663200.859765664</v>
      </c>
      <c r="G94" s="1" t="s">
        <v>85</v>
      </c>
      <c r="H94" s="2">
        <v>-57603267.014715388</v>
      </c>
      <c r="J94" s="1" t="s">
        <v>85</v>
      </c>
      <c r="K94" s="1">
        <v>-57603267.014715388</v>
      </c>
    </row>
    <row r="95" spans="1:11" x14ac:dyDescent="0.35">
      <c r="A95" s="1" t="s">
        <v>86</v>
      </c>
      <c r="B95" s="1">
        <v>-37864741.528524399</v>
      </c>
      <c r="D95" s="1" t="s">
        <v>86</v>
      </c>
      <c r="E95" s="1">
        <v>-37626991.057094485</v>
      </c>
      <c r="G95" s="1" t="s">
        <v>86</v>
      </c>
      <c r="H95" s="2">
        <v>-37864741.528524399</v>
      </c>
      <c r="J95" s="1" t="s">
        <v>86</v>
      </c>
      <c r="K95" s="1">
        <v>-37864741.528524399</v>
      </c>
    </row>
    <row r="96" spans="1:11" x14ac:dyDescent="0.35">
      <c r="A96" s="1" t="s">
        <v>87</v>
      </c>
      <c r="B96" s="1">
        <v>-56434813.725673735</v>
      </c>
      <c r="D96" s="1" t="s">
        <v>87</v>
      </c>
      <c r="E96" s="1">
        <v>-52520200.512669176</v>
      </c>
      <c r="G96" s="1" t="s">
        <v>87</v>
      </c>
      <c r="H96" s="2">
        <v>-56434813.725673735</v>
      </c>
      <c r="J96" s="1" t="s">
        <v>87</v>
      </c>
      <c r="K96" s="1">
        <v>-56434813.725673735</v>
      </c>
    </row>
    <row r="97" spans="1:11" x14ac:dyDescent="0.35">
      <c r="A97" s="1" t="s">
        <v>88</v>
      </c>
      <c r="B97" s="1">
        <v>-35936105.336135745</v>
      </c>
      <c r="D97" s="1" t="s">
        <v>88</v>
      </c>
      <c r="E97" s="1">
        <v>-35698354.864705831</v>
      </c>
      <c r="G97" s="1" t="s">
        <v>88</v>
      </c>
      <c r="H97" s="2">
        <v>-35936105.336135745</v>
      </c>
      <c r="J97" s="1" t="s">
        <v>88</v>
      </c>
      <c r="K97" s="1">
        <v>-35936105.336135745</v>
      </c>
    </row>
    <row r="98" spans="1:11" x14ac:dyDescent="0.35">
      <c r="A98" s="1" t="s">
        <v>89</v>
      </c>
      <c r="B98" s="1">
        <v>-51086466.386773683</v>
      </c>
      <c r="D98" s="1" t="s">
        <v>89</v>
      </c>
      <c r="E98" s="1">
        <v>-49204775.294500887</v>
      </c>
      <c r="G98" s="1" t="s">
        <v>89</v>
      </c>
      <c r="H98" s="2">
        <v>-51086466.386773683</v>
      </c>
      <c r="J98" s="1" t="s">
        <v>89</v>
      </c>
      <c r="K98" s="1">
        <v>-51086466.386773683</v>
      </c>
    </row>
    <row r="99" spans="1:11" x14ac:dyDescent="0.35">
      <c r="A99" s="1" t="s">
        <v>90</v>
      </c>
      <c r="B99" s="1">
        <v>-51947622.071905658</v>
      </c>
      <c r="D99" s="1" t="s">
        <v>90</v>
      </c>
      <c r="E99" s="1">
        <v>-49579056.085600324</v>
      </c>
      <c r="G99" s="1" t="s">
        <v>90</v>
      </c>
      <c r="H99" s="2">
        <v>-51947622.071905658</v>
      </c>
      <c r="J99" s="1" t="s">
        <v>90</v>
      </c>
      <c r="K99" s="1">
        <v>-51947622.071905658</v>
      </c>
    </row>
    <row r="100" spans="1:11" x14ac:dyDescent="0.35">
      <c r="A100" s="1" t="s">
        <v>91</v>
      </c>
      <c r="B100" s="1">
        <v>-52267704.902132787</v>
      </c>
      <c r="D100" s="1" t="s">
        <v>91</v>
      </c>
      <c r="E100" s="1">
        <v>-49899138.915827453</v>
      </c>
      <c r="G100" s="1" t="s">
        <v>91</v>
      </c>
      <c r="H100" s="2">
        <v>-52267704.902132787</v>
      </c>
      <c r="J100" s="1" t="s">
        <v>91</v>
      </c>
      <c r="K100" s="1">
        <v>-52267704.902132787</v>
      </c>
    </row>
    <row r="101" spans="1:11" x14ac:dyDescent="0.35">
      <c r="A101" s="1" t="s">
        <v>92</v>
      </c>
      <c r="B101" s="1">
        <v>-52039926.101346366</v>
      </c>
      <c r="D101" s="1" t="s">
        <v>92</v>
      </c>
      <c r="E101" s="1">
        <v>-49671360.115041032</v>
      </c>
      <c r="G101" s="1" t="s">
        <v>92</v>
      </c>
      <c r="H101" s="2">
        <v>-52039926.101346366</v>
      </c>
      <c r="J101" s="1" t="s">
        <v>92</v>
      </c>
      <c r="K101" s="1">
        <v>-52039926.101346366</v>
      </c>
    </row>
    <row r="102" spans="1:11" x14ac:dyDescent="0.35">
      <c r="A102" s="1" t="s">
        <v>93</v>
      </c>
      <c r="B102" s="1">
        <v>-58217274.914290309</v>
      </c>
      <c r="D102" s="1" t="s">
        <v>93</v>
      </c>
      <c r="E102" s="1">
        <v>-54181839.471296564</v>
      </c>
      <c r="G102" s="1" t="s">
        <v>93</v>
      </c>
      <c r="H102" s="2">
        <v>-58217274.914290309</v>
      </c>
      <c r="J102" s="1" t="s">
        <v>93</v>
      </c>
      <c r="K102" s="1">
        <v>-58217274.914290309</v>
      </c>
    </row>
    <row r="103" spans="1:11" x14ac:dyDescent="0.35">
      <c r="A103" s="1" t="s">
        <v>94</v>
      </c>
      <c r="B103" s="1">
        <v>-38312997.239957124</v>
      </c>
      <c r="D103" s="1" t="s">
        <v>94</v>
      </c>
      <c r="E103" s="1">
        <v>-38075246.768527217</v>
      </c>
      <c r="G103" s="1" t="s">
        <v>94</v>
      </c>
      <c r="H103" s="2">
        <v>-38312997.239957124</v>
      </c>
      <c r="J103" s="1" t="s">
        <v>94</v>
      </c>
      <c r="K103" s="1">
        <v>-38312997.239957124</v>
      </c>
    </row>
    <row r="104" spans="1:11" x14ac:dyDescent="0.35">
      <c r="A104" s="1" t="s">
        <v>95</v>
      </c>
      <c r="B104" s="1">
        <v>-55710194.304535069</v>
      </c>
      <c r="D104" s="1" t="s">
        <v>95</v>
      </c>
      <c r="E104" s="1">
        <v>-51762409.854434118</v>
      </c>
      <c r="G104" s="1" t="s">
        <v>95</v>
      </c>
      <c r="H104" s="2">
        <v>-55710194.304535069</v>
      </c>
      <c r="J104" s="1" t="s">
        <v>95</v>
      </c>
      <c r="K104" s="1">
        <v>-55710194.304535069</v>
      </c>
    </row>
    <row r="105" spans="1:11" x14ac:dyDescent="0.35">
      <c r="A105" s="1" t="s">
        <v>96</v>
      </c>
      <c r="B105" s="1">
        <v>-35163638.232567064</v>
      </c>
      <c r="D105" s="1" t="s">
        <v>96</v>
      </c>
      <c r="E105" s="1">
        <v>-34925887.761137143</v>
      </c>
      <c r="G105" s="1" t="s">
        <v>96</v>
      </c>
      <c r="H105" s="2">
        <v>-35163638.232567064</v>
      </c>
      <c r="J105" s="1" t="s">
        <v>96</v>
      </c>
      <c r="K105" s="1">
        <v>-35163638.232567064</v>
      </c>
    </row>
    <row r="106" spans="1:11" x14ac:dyDescent="0.35">
      <c r="A106" s="1" t="s">
        <v>97</v>
      </c>
      <c r="B106" s="1">
        <v>-51962218.547899291</v>
      </c>
      <c r="D106" s="1" t="s">
        <v>97</v>
      </c>
      <c r="E106" s="1">
        <v>-49593652.561593957</v>
      </c>
      <c r="G106" s="1" t="s">
        <v>97</v>
      </c>
      <c r="H106" s="2">
        <v>-51962218.547899291</v>
      </c>
      <c r="J106" s="1" t="s">
        <v>97</v>
      </c>
      <c r="K106" s="1">
        <v>-51962218.547899291</v>
      </c>
    </row>
    <row r="107" spans="1:11" x14ac:dyDescent="0.35">
      <c r="A107" s="1" t="s">
        <v>98</v>
      </c>
      <c r="B107" s="1">
        <v>-58135171.508317746</v>
      </c>
      <c r="D107" s="1" t="s">
        <v>98</v>
      </c>
      <c r="E107" s="1">
        <v>-54099736.065323979</v>
      </c>
      <c r="G107" s="1" t="s">
        <v>98</v>
      </c>
      <c r="H107" s="2">
        <v>-58135171.508317746</v>
      </c>
      <c r="J107" s="1" t="s">
        <v>98</v>
      </c>
      <c r="K107" s="1">
        <v>-58135171.508317746</v>
      </c>
    </row>
    <row r="108" spans="1:11" x14ac:dyDescent="0.35">
      <c r="A108" s="1" t="s">
        <v>99</v>
      </c>
      <c r="B108" s="1">
        <v>-38312723.809158467</v>
      </c>
      <c r="D108" s="1" t="s">
        <v>99</v>
      </c>
      <c r="E108" s="1">
        <v>-38074973.33772856</v>
      </c>
      <c r="G108" s="1" t="s">
        <v>99</v>
      </c>
      <c r="H108" s="2">
        <v>-38312723.809158467</v>
      </c>
      <c r="J108" s="1" t="s">
        <v>99</v>
      </c>
      <c r="K108" s="1">
        <v>-38312723.809158467</v>
      </c>
    </row>
    <row r="109" spans="1:11" x14ac:dyDescent="0.35">
      <c r="A109" s="1" t="s">
        <v>100</v>
      </c>
      <c r="B109" s="1">
        <v>-55776170.922387674</v>
      </c>
      <c r="D109" s="1" t="s">
        <v>100</v>
      </c>
      <c r="E109" s="1">
        <v>-51861557.70938313</v>
      </c>
      <c r="G109" s="1" t="s">
        <v>100</v>
      </c>
      <c r="H109" s="2">
        <v>-55776170.922387674</v>
      </c>
      <c r="J109" s="1" t="s">
        <v>100</v>
      </c>
      <c r="K109" s="1">
        <v>-55776170.922387674</v>
      </c>
    </row>
    <row r="110" spans="1:11" x14ac:dyDescent="0.35">
      <c r="A110" s="1" t="s">
        <v>101</v>
      </c>
      <c r="B110" s="1">
        <v>-35290475.149958707</v>
      </c>
      <c r="D110" s="1" t="s">
        <v>101</v>
      </c>
      <c r="E110" s="1">
        <v>-35052724.678528793</v>
      </c>
      <c r="G110" s="1" t="s">
        <v>101</v>
      </c>
      <c r="H110" s="2">
        <v>-35290475.149958707</v>
      </c>
      <c r="J110" s="1" t="s">
        <v>101</v>
      </c>
      <c r="K110" s="1">
        <v>-35290475.149958707</v>
      </c>
    </row>
    <row r="111" spans="1:11" x14ac:dyDescent="0.35">
      <c r="A111" s="1" t="s">
        <v>102</v>
      </c>
      <c r="B111" s="1">
        <v>-52075048.90699099</v>
      </c>
      <c r="D111" s="1" t="s">
        <v>102</v>
      </c>
      <c r="E111" s="1">
        <v>-49706482.920685634</v>
      </c>
      <c r="G111" s="1" t="s">
        <v>102</v>
      </c>
      <c r="H111" s="2">
        <v>-52075048.90699099</v>
      </c>
      <c r="J111" s="1" t="s">
        <v>102</v>
      </c>
      <c r="K111" s="1">
        <v>-52075048.90699099</v>
      </c>
    </row>
    <row r="112" spans="1:11" x14ac:dyDescent="0.35">
      <c r="A112" s="1" t="s">
        <v>103</v>
      </c>
      <c r="B112" s="1">
        <v>-58151426.448459558</v>
      </c>
      <c r="D112" s="1" t="s">
        <v>103</v>
      </c>
      <c r="E112" s="1">
        <v>-54115991.00546582</v>
      </c>
      <c r="G112" s="1" t="s">
        <v>103</v>
      </c>
      <c r="H112" s="2">
        <v>-58151426.448459558</v>
      </c>
      <c r="J112" s="1" t="s">
        <v>103</v>
      </c>
      <c r="K112" s="1">
        <v>-58151426.448459558</v>
      </c>
    </row>
    <row r="113" spans="1:11" x14ac:dyDescent="0.35">
      <c r="A113" s="1" t="s">
        <v>104</v>
      </c>
      <c r="B113" s="1">
        <v>-38224275.281526044</v>
      </c>
      <c r="D113" s="1" t="s">
        <v>104</v>
      </c>
      <c r="E113" s="1">
        <v>-37986524.810096122</v>
      </c>
      <c r="G113" s="1" t="s">
        <v>104</v>
      </c>
      <c r="H113" s="2">
        <v>-38224275.281526044</v>
      </c>
      <c r="J113" s="1" t="s">
        <v>104</v>
      </c>
      <c r="K113" s="1">
        <v>-38224275.281526044</v>
      </c>
    </row>
    <row r="114" spans="1:11" x14ac:dyDescent="0.35">
      <c r="A114" s="1" t="s">
        <v>105</v>
      </c>
      <c r="B114" s="1">
        <v>-55961813.10493537</v>
      </c>
      <c r="D114" s="1" t="s">
        <v>105</v>
      </c>
      <c r="E114" s="1">
        <v>-52040999.062555298</v>
      </c>
      <c r="G114" s="1" t="s">
        <v>105</v>
      </c>
      <c r="H114" s="2">
        <v>-55961813.10493537</v>
      </c>
      <c r="J114" s="1" t="s">
        <v>105</v>
      </c>
      <c r="K114" s="1">
        <v>-55961813.10493537</v>
      </c>
    </row>
    <row r="115" spans="1:11" x14ac:dyDescent="0.35">
      <c r="A115" s="1" t="s">
        <v>106</v>
      </c>
      <c r="B115" s="1">
        <v>-34979420.812877268</v>
      </c>
      <c r="D115" s="1" t="s">
        <v>106</v>
      </c>
      <c r="E115" s="1">
        <v>-34741670.341447353</v>
      </c>
      <c r="G115" s="1" t="s">
        <v>106</v>
      </c>
      <c r="H115" s="2">
        <v>-34979420.812877268</v>
      </c>
      <c r="J115" s="1" t="s">
        <v>106</v>
      </c>
      <c r="K115" s="1">
        <v>-34979420.812877268</v>
      </c>
    </row>
    <row r="116" spans="1:11" x14ac:dyDescent="0.35">
      <c r="A116" s="1" t="s">
        <v>107</v>
      </c>
      <c r="B116" s="1">
        <v>-52115637.958655983</v>
      </c>
      <c r="D116" s="1" t="s">
        <v>107</v>
      </c>
      <c r="E116" s="1">
        <v>-49747071.972350627</v>
      </c>
      <c r="G116" s="1" t="s">
        <v>107</v>
      </c>
      <c r="H116" s="2">
        <v>-52115637.958655983</v>
      </c>
      <c r="J116" s="1" t="s">
        <v>107</v>
      </c>
      <c r="K116" s="1">
        <v>-52115637.958655983</v>
      </c>
    </row>
    <row r="117" spans="1:11" x14ac:dyDescent="0.35">
      <c r="A117" s="1" t="s">
        <v>108</v>
      </c>
      <c r="B117" s="1">
        <v>-52142598.50589779</v>
      </c>
      <c r="D117" s="1" t="s">
        <v>108</v>
      </c>
      <c r="E117" s="1">
        <v>-49774032.519592449</v>
      </c>
      <c r="G117" s="1" t="s">
        <v>108</v>
      </c>
      <c r="H117" s="2">
        <v>-52142598.50589779</v>
      </c>
      <c r="J117" s="1" t="s">
        <v>108</v>
      </c>
      <c r="K117" s="1">
        <v>-52142598.50589779</v>
      </c>
    </row>
    <row r="118" spans="1:11" x14ac:dyDescent="0.35">
      <c r="A118" s="1" t="s">
        <v>109</v>
      </c>
      <c r="B118" s="1">
        <v>-52736791.136556178</v>
      </c>
      <c r="D118" s="1" t="s">
        <v>109</v>
      </c>
      <c r="E118" s="1">
        <v>-50368225.15025086</v>
      </c>
      <c r="G118" s="1" t="s">
        <v>109</v>
      </c>
      <c r="H118" s="2">
        <v>-52736791.136556178</v>
      </c>
      <c r="J118" s="1" t="s">
        <v>109</v>
      </c>
      <c r="K118" s="1">
        <v>-52736791.136556178</v>
      </c>
    </row>
    <row r="119" spans="1:11" x14ac:dyDescent="0.35">
      <c r="A119" s="1" t="s">
        <v>110</v>
      </c>
      <c r="B119" s="1">
        <v>-52727401.639553107</v>
      </c>
      <c r="D119" s="1" t="s">
        <v>110</v>
      </c>
      <c r="E119" s="1">
        <v>-50358835.653247789</v>
      </c>
      <c r="G119" s="1" t="s">
        <v>110</v>
      </c>
      <c r="H119" s="2">
        <v>-52727401.639553107</v>
      </c>
      <c r="J119" s="1" t="s">
        <v>110</v>
      </c>
      <c r="K119" s="1">
        <v>-52727401.639553107</v>
      </c>
    </row>
    <row r="120" spans="1:11" x14ac:dyDescent="0.35">
      <c r="A120" s="1" t="s">
        <v>111</v>
      </c>
      <c r="B120" s="1">
        <v>-52608999.136439413</v>
      </c>
      <c r="D120" s="1" t="s">
        <v>111</v>
      </c>
      <c r="E120" s="1">
        <v>-50240433.150134094</v>
      </c>
      <c r="G120" s="1" t="s">
        <v>111</v>
      </c>
      <c r="H120" s="2">
        <v>-52608999.136439413</v>
      </c>
      <c r="J120" s="1" t="s">
        <v>111</v>
      </c>
      <c r="K120" s="1">
        <v>-52608999.136439413</v>
      </c>
    </row>
    <row r="121" spans="1:11" x14ac:dyDescent="0.35">
      <c r="A121" s="1" t="s">
        <v>112</v>
      </c>
      <c r="B121" s="1">
        <v>-52560737.410644285</v>
      </c>
      <c r="D121" s="1" t="s">
        <v>112</v>
      </c>
      <c r="E121" s="1">
        <v>-50192171.424338974</v>
      </c>
      <c r="G121" s="1" t="s">
        <v>112</v>
      </c>
      <c r="H121" s="2">
        <v>-52560737.410644285</v>
      </c>
      <c r="J121" s="1" t="s">
        <v>112</v>
      </c>
      <c r="K121" s="1">
        <v>-52560737.410644285</v>
      </c>
    </row>
    <row r="122" spans="1:11" x14ac:dyDescent="0.35">
      <c r="A122" s="1" t="s">
        <v>113</v>
      </c>
      <c r="B122" s="1">
        <v>-52583147.592022218</v>
      </c>
      <c r="D122" s="1" t="s">
        <v>113</v>
      </c>
      <c r="E122" s="1">
        <v>-50214581.605716862</v>
      </c>
      <c r="G122" s="1" t="s">
        <v>113</v>
      </c>
      <c r="H122" s="2">
        <v>-52583147.592022218</v>
      </c>
      <c r="J122" s="1" t="s">
        <v>113</v>
      </c>
      <c r="K122" s="1">
        <v>-52583147.592022218</v>
      </c>
    </row>
    <row r="123" spans="1:11" x14ac:dyDescent="0.35">
      <c r="A123" s="1" t="s">
        <v>224</v>
      </c>
      <c r="B123" s="1">
        <v>-52212731.887066886</v>
      </c>
      <c r="D123" s="1" t="s">
        <v>224</v>
      </c>
      <c r="E123" s="1">
        <v>-50331040.794794098</v>
      </c>
      <c r="G123" s="1" t="s">
        <v>224</v>
      </c>
      <c r="H123" s="2">
        <v>-52212731.887066886</v>
      </c>
      <c r="J123" s="1" t="s">
        <v>224</v>
      </c>
      <c r="K123" s="1">
        <v>-52212731.887066886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2258B-A14D-48BD-B8B1-4154EEA2B4C4}">
  <sheetPr codeName="Sheet8">
    <tabColor theme="4"/>
  </sheetPr>
  <dimension ref="A2:K123"/>
  <sheetViews>
    <sheetView workbookViewId="0">
      <selection activeCell="H7" sqref="H7"/>
    </sheetView>
  </sheetViews>
  <sheetFormatPr defaultColWidth="8.86328125" defaultRowHeight="11.65" x14ac:dyDescent="0.35"/>
  <cols>
    <col min="1" max="1" width="8.86328125" style="1"/>
    <col min="2" max="2" width="12.6640625" style="1" bestFit="1" customWidth="1"/>
    <col min="3" max="4" width="8.86328125" style="1"/>
    <col min="5" max="5" width="12.6640625" style="1" bestFit="1" customWidth="1"/>
    <col min="6" max="7" width="8.86328125" style="1"/>
    <col min="8" max="8" width="11.1328125" style="1" bestFit="1" customWidth="1"/>
    <col min="9" max="10" width="8.86328125" style="1"/>
    <col min="11" max="11" width="13.86328125" style="1" customWidth="1"/>
    <col min="12" max="16384" width="8.86328125" style="1"/>
  </cols>
  <sheetData>
    <row r="2" spans="1:11" x14ac:dyDescent="0.35">
      <c r="A2" s="1" t="s">
        <v>117</v>
      </c>
      <c r="B2" s="2">
        <f>+MIN(B11:B123)</f>
        <v>381156313.34159559</v>
      </c>
      <c r="C2" s="2"/>
      <c r="D2" s="1" t="s">
        <v>117</v>
      </c>
      <c r="E2" s="2">
        <f>+MIN(E11:E123)</f>
        <v>0</v>
      </c>
      <c r="F2" s="2"/>
      <c r="G2" s="1" t="s">
        <v>117</v>
      </c>
      <c r="H2" s="2">
        <f>+MIN(H11:H123)</f>
        <v>961637921.9714793</v>
      </c>
      <c r="J2" s="1" t="s">
        <v>117</v>
      </c>
      <c r="K2" s="2">
        <f>+MIN(K11:K123)</f>
        <v>564548086.20452535</v>
      </c>
    </row>
    <row r="3" spans="1:11" x14ac:dyDescent="0.35">
      <c r="A3" s="1" t="s">
        <v>118</v>
      </c>
      <c r="B3" s="2">
        <f>+MAX(B11:B123)</f>
        <v>433400988.24259627</v>
      </c>
      <c r="C3" s="2"/>
      <c r="D3" s="1" t="s">
        <v>118</v>
      </c>
      <c r="E3" s="2">
        <f>+MAX(E11:E123)</f>
        <v>0</v>
      </c>
      <c r="F3" s="2"/>
      <c r="G3" s="1" t="s">
        <v>118</v>
      </c>
      <c r="H3" s="2">
        <f>+MAX(H11:H123)</f>
        <v>1015741273.6042831</v>
      </c>
      <c r="J3" s="1" t="s">
        <v>118</v>
      </c>
      <c r="K3" s="2">
        <f>+MAX(K11:K123)</f>
        <v>617004042.30488312</v>
      </c>
    </row>
    <row r="4" spans="1:11" x14ac:dyDescent="0.35">
      <c r="A4" s="1" t="s">
        <v>119</v>
      </c>
      <c r="B4" s="2">
        <f>AVERAGE(B11:B123)</f>
        <v>416243574.78098828</v>
      </c>
      <c r="C4" s="2"/>
      <c r="D4" s="1" t="s">
        <v>119</v>
      </c>
      <c r="E4" s="2">
        <f>AVERAGE(E11:E123)</f>
        <v>0</v>
      </c>
      <c r="F4" s="2"/>
      <c r="G4" s="1" t="s">
        <v>119</v>
      </c>
      <c r="H4" s="2">
        <f>AVERAGE(H11:H123)</f>
        <v>1000277082.8502837</v>
      </c>
      <c r="J4" s="1" t="s">
        <v>119</v>
      </c>
      <c r="K4" s="2">
        <f>AVERAGE(K11:K123)</f>
        <v>601075920.28662193</v>
      </c>
    </row>
    <row r="5" spans="1:11" x14ac:dyDescent="0.35">
      <c r="A5" s="1" t="s">
        <v>120</v>
      </c>
      <c r="B5" s="2">
        <f>+MEDIAN(B11:B123)</f>
        <v>418114984.01579487</v>
      </c>
      <c r="C5" s="2"/>
      <c r="D5" s="1" t="s">
        <v>120</v>
      </c>
      <c r="E5" s="2">
        <f>+MEDIAN(E11:E123)</f>
        <v>0</v>
      </c>
      <c r="F5" s="2"/>
      <c r="G5" s="1" t="s">
        <v>120</v>
      </c>
      <c r="H5" s="2">
        <f>+MEDIAN(H11:H123)</f>
        <v>1002192279.5113987</v>
      </c>
      <c r="J5" s="1" t="s">
        <v>120</v>
      </c>
      <c r="K5" s="2">
        <f>+MEDIAN(K11:K123)</f>
        <v>603057604.88572049</v>
      </c>
    </row>
    <row r="6" spans="1:11" x14ac:dyDescent="0.35">
      <c r="A6" s="1" t="s">
        <v>220</v>
      </c>
      <c r="B6" s="2">
        <f>+QUARTILE(B$11:B$123,1)</f>
        <v>413107942.71982354</v>
      </c>
      <c r="C6" s="2"/>
      <c r="D6" s="1" t="s">
        <v>220</v>
      </c>
      <c r="E6" s="2">
        <f>+QUARTILE(E$11:E$123,1)</f>
        <v>0</v>
      </c>
      <c r="F6" s="2"/>
      <c r="G6" s="1" t="s">
        <v>220</v>
      </c>
      <c r="H6" s="2">
        <f>+QUARTILE(H$11:H$123,1)</f>
        <v>994049194.54996312</v>
      </c>
      <c r="J6" s="1" t="s">
        <v>220</v>
      </c>
      <c r="K6" s="2">
        <f>+QUARTILE(K$11:K$123,1)</f>
        <v>597940994.21256483</v>
      </c>
    </row>
    <row r="7" spans="1:11" x14ac:dyDescent="0.35">
      <c r="A7" s="1" t="s">
        <v>221</v>
      </c>
      <c r="B7" s="2">
        <f>+QUARTILE(B$11:B$123,3)</f>
        <v>423105461.06580299</v>
      </c>
      <c r="C7" s="2"/>
      <c r="D7" s="1" t="s">
        <v>221</v>
      </c>
      <c r="E7" s="2">
        <f>+QUARTILE(E$11:E$123,3)</f>
        <v>0</v>
      </c>
      <c r="F7" s="2"/>
      <c r="G7" s="1" t="s">
        <v>221</v>
      </c>
      <c r="H7" s="2">
        <f>+QUARTILE(H$11:H$123,3)</f>
        <v>1008346434.2994682</v>
      </c>
      <c r="J7" s="1" t="s">
        <v>221</v>
      </c>
      <c r="K7" s="2">
        <f>+QUARTILE(K$11:K$123,3)</f>
        <v>607424609.11851144</v>
      </c>
    </row>
    <row r="10" spans="1:11" x14ac:dyDescent="0.35">
      <c r="A10" s="1" t="s">
        <v>116</v>
      </c>
      <c r="B10" s="1" t="s">
        <v>0</v>
      </c>
      <c r="D10" s="1" t="s">
        <v>116</v>
      </c>
      <c r="E10" s="1" t="s">
        <v>114</v>
      </c>
      <c r="G10" s="1" t="s">
        <v>116</v>
      </c>
      <c r="H10" s="1" t="s">
        <v>115</v>
      </c>
      <c r="J10" s="1" t="s">
        <v>116</v>
      </c>
      <c r="K10" s="1" t="s">
        <v>161</v>
      </c>
    </row>
    <row r="11" spans="1:11" x14ac:dyDescent="0.35">
      <c r="A11" s="1" t="s">
        <v>1</v>
      </c>
      <c r="B11" s="20">
        <v>415759200.37487417</v>
      </c>
      <c r="D11" s="1" t="s">
        <v>1</v>
      </c>
      <c r="E11" s="1">
        <v>0</v>
      </c>
      <c r="G11" s="1" t="s">
        <v>1</v>
      </c>
      <c r="H11" s="2">
        <v>989252455.07047141</v>
      </c>
      <c r="J11" s="1" t="s">
        <v>1</v>
      </c>
      <c r="K11" s="20">
        <v>601446202.3984735</v>
      </c>
    </row>
    <row r="12" spans="1:11" x14ac:dyDescent="0.35">
      <c r="A12" s="1" t="s">
        <v>2</v>
      </c>
      <c r="B12" s="20">
        <v>411399182.31437713</v>
      </c>
      <c r="D12" s="1" t="s">
        <v>2</v>
      </c>
      <c r="E12" s="1">
        <v>0</v>
      </c>
      <c r="G12" s="1" t="s">
        <v>2</v>
      </c>
      <c r="H12" s="2">
        <v>991711674.80227852</v>
      </c>
      <c r="J12" s="1" t="s">
        <v>2</v>
      </c>
      <c r="K12" s="20">
        <v>596841403.94167137</v>
      </c>
    </row>
    <row r="13" spans="1:11" x14ac:dyDescent="0.35">
      <c r="A13" s="1" t="s">
        <v>3</v>
      </c>
      <c r="B13" s="20">
        <v>418834599.22884536</v>
      </c>
      <c r="D13" s="1" t="s">
        <v>3</v>
      </c>
      <c r="E13" s="1">
        <v>0</v>
      </c>
      <c r="G13" s="1" t="s">
        <v>3</v>
      </c>
      <c r="H13" s="2">
        <v>976035289.70848334</v>
      </c>
      <c r="J13" s="1" t="s">
        <v>3</v>
      </c>
      <c r="K13" s="20">
        <v>599067752.57478654</v>
      </c>
    </row>
    <row r="14" spans="1:11" x14ac:dyDescent="0.35">
      <c r="A14" s="1" t="s">
        <v>4</v>
      </c>
      <c r="B14" s="20">
        <v>405907283.15741622</v>
      </c>
      <c r="D14" s="1" t="s">
        <v>4</v>
      </c>
      <c r="E14" s="1">
        <v>0</v>
      </c>
      <c r="G14" s="1" t="s">
        <v>4</v>
      </c>
      <c r="H14" s="2">
        <v>1008359745.7034665</v>
      </c>
      <c r="J14" s="1" t="s">
        <v>4</v>
      </c>
      <c r="K14" s="20">
        <v>611628477.8793757</v>
      </c>
    </row>
    <row r="15" spans="1:11" x14ac:dyDescent="0.35">
      <c r="A15" s="1" t="s">
        <v>5</v>
      </c>
      <c r="B15" s="20">
        <v>406136658.06923801</v>
      </c>
      <c r="D15" s="1" t="s">
        <v>5</v>
      </c>
      <c r="E15" s="1">
        <v>0</v>
      </c>
      <c r="G15" s="1" t="s">
        <v>5</v>
      </c>
      <c r="H15" s="2">
        <v>1005105820.8050719</v>
      </c>
      <c r="J15" s="1" t="s">
        <v>5</v>
      </c>
      <c r="K15" s="20">
        <v>611628477.87937558</v>
      </c>
    </row>
    <row r="16" spans="1:11" x14ac:dyDescent="0.35">
      <c r="A16" s="1" t="s">
        <v>6</v>
      </c>
      <c r="B16" s="20">
        <v>428792383.2640146</v>
      </c>
      <c r="D16" s="1" t="s">
        <v>6</v>
      </c>
      <c r="E16" s="1">
        <v>0</v>
      </c>
      <c r="G16" s="1" t="s">
        <v>6</v>
      </c>
      <c r="H16" s="2">
        <v>1009775297.2181522</v>
      </c>
      <c r="J16" s="1" t="s">
        <v>6</v>
      </c>
      <c r="K16" s="20">
        <v>607827594.65687656</v>
      </c>
    </row>
    <row r="17" spans="1:11" x14ac:dyDescent="0.35">
      <c r="A17" s="1" t="s">
        <v>7</v>
      </c>
      <c r="B17" s="20">
        <v>417243670.98550528</v>
      </c>
      <c r="D17" s="1" t="s">
        <v>7</v>
      </c>
      <c r="E17" s="1">
        <v>0</v>
      </c>
      <c r="G17" s="1" t="s">
        <v>7</v>
      </c>
      <c r="H17" s="2">
        <v>1008890300.8430468</v>
      </c>
      <c r="J17" s="1" t="s">
        <v>7</v>
      </c>
      <c r="K17" s="20">
        <v>603038480.75900853</v>
      </c>
    </row>
    <row r="18" spans="1:11" x14ac:dyDescent="0.35">
      <c r="A18" s="1" t="s">
        <v>8</v>
      </c>
      <c r="B18" s="20">
        <v>417838325.61772043</v>
      </c>
      <c r="D18" s="1" t="s">
        <v>8</v>
      </c>
      <c r="E18" s="1">
        <v>0</v>
      </c>
      <c r="G18" s="1" t="s">
        <v>8</v>
      </c>
      <c r="H18" s="2">
        <v>1008493131.901432</v>
      </c>
      <c r="J18" s="1" t="s">
        <v>8</v>
      </c>
      <c r="K18" s="20">
        <v>603057604.88572049</v>
      </c>
    </row>
    <row r="19" spans="1:11" x14ac:dyDescent="0.35">
      <c r="A19" s="1" t="s">
        <v>9</v>
      </c>
      <c r="B19" s="20">
        <v>424571575.53503644</v>
      </c>
      <c r="D19" s="1" t="s">
        <v>9</v>
      </c>
      <c r="E19" s="1">
        <v>0</v>
      </c>
      <c r="G19" s="1" t="s">
        <v>9</v>
      </c>
      <c r="H19" s="2">
        <v>1004282421.7552904</v>
      </c>
      <c r="J19" s="1" t="s">
        <v>9</v>
      </c>
      <c r="K19" s="20">
        <v>606122749.16153252</v>
      </c>
    </row>
    <row r="20" spans="1:11" x14ac:dyDescent="0.35">
      <c r="A20" s="1" t="s">
        <v>10</v>
      </c>
      <c r="B20" s="20">
        <v>424571810.17186183</v>
      </c>
      <c r="D20" s="1" t="s">
        <v>10</v>
      </c>
      <c r="E20" s="1">
        <v>0</v>
      </c>
      <c r="G20" s="1" t="s">
        <v>10</v>
      </c>
      <c r="H20" s="2">
        <v>1004278397.6290267</v>
      </c>
      <c r="J20" s="1" t="s">
        <v>10</v>
      </c>
      <c r="K20" s="20">
        <v>606122940.3327837</v>
      </c>
    </row>
    <row r="21" spans="1:11" x14ac:dyDescent="0.35">
      <c r="A21" s="1" t="s">
        <v>11</v>
      </c>
      <c r="B21" s="20">
        <v>433400655.24458557</v>
      </c>
      <c r="D21" s="1" t="s">
        <v>11</v>
      </c>
      <c r="E21" s="1">
        <v>0</v>
      </c>
      <c r="G21" s="1" t="s">
        <v>11</v>
      </c>
      <c r="H21" s="2">
        <v>1014739206.3546805</v>
      </c>
      <c r="J21" s="1" t="s">
        <v>11</v>
      </c>
      <c r="K21" s="20">
        <v>617003614.2278949</v>
      </c>
    </row>
    <row r="22" spans="1:11" x14ac:dyDescent="0.35">
      <c r="A22" s="1" t="s">
        <v>12</v>
      </c>
      <c r="B22" s="20">
        <v>433400988.24259627</v>
      </c>
      <c r="D22" s="1" t="s">
        <v>12</v>
      </c>
      <c r="E22" s="1">
        <v>0</v>
      </c>
      <c r="G22" s="1" t="s">
        <v>12</v>
      </c>
      <c r="H22" s="2">
        <v>1014739120.8071332</v>
      </c>
      <c r="J22" s="1" t="s">
        <v>12</v>
      </c>
      <c r="K22" s="20">
        <v>617004042.30488312</v>
      </c>
    </row>
    <row r="23" spans="1:11" x14ac:dyDescent="0.35">
      <c r="A23" s="1" t="s">
        <v>13</v>
      </c>
      <c r="B23" s="20">
        <v>417093478.20251119</v>
      </c>
      <c r="D23" s="1" t="s">
        <v>13</v>
      </c>
      <c r="E23" s="1">
        <v>0</v>
      </c>
      <c r="G23" s="1" t="s">
        <v>13</v>
      </c>
      <c r="H23" s="2">
        <v>1009713962.6296084</v>
      </c>
      <c r="J23" s="1" t="s">
        <v>13</v>
      </c>
      <c r="K23" s="20">
        <v>607454257.93751121</v>
      </c>
    </row>
    <row r="24" spans="1:11" x14ac:dyDescent="0.35">
      <c r="A24" s="1" t="s">
        <v>14</v>
      </c>
      <c r="B24" s="20">
        <v>426189981.06012738</v>
      </c>
      <c r="D24" s="1" t="s">
        <v>14</v>
      </c>
      <c r="E24" s="1">
        <v>0</v>
      </c>
      <c r="G24" s="1" t="s">
        <v>14</v>
      </c>
      <c r="H24" s="2">
        <v>999013276.46340954</v>
      </c>
      <c r="J24" s="1" t="s">
        <v>14</v>
      </c>
      <c r="K24" s="20">
        <v>597940994.21256483</v>
      </c>
    </row>
    <row r="25" spans="1:11" x14ac:dyDescent="0.35">
      <c r="A25" s="1" t="s">
        <v>15</v>
      </c>
      <c r="B25" s="20">
        <v>426190238.40426677</v>
      </c>
      <c r="D25" s="1" t="s">
        <v>15</v>
      </c>
      <c r="E25" s="1">
        <v>0</v>
      </c>
      <c r="G25" s="1" t="s">
        <v>15</v>
      </c>
      <c r="H25" s="2">
        <v>999013200.62667346</v>
      </c>
      <c r="J25" s="1" t="s">
        <v>15</v>
      </c>
      <c r="K25" s="20">
        <v>597898006.77325404</v>
      </c>
    </row>
    <row r="26" spans="1:11" x14ac:dyDescent="0.35">
      <c r="A26" s="1" t="s">
        <v>16</v>
      </c>
      <c r="B26" s="20">
        <v>432732960.86700821</v>
      </c>
      <c r="D26" s="1" t="s">
        <v>16</v>
      </c>
      <c r="E26" s="1">
        <v>0</v>
      </c>
      <c r="G26" s="1" t="s">
        <v>16</v>
      </c>
      <c r="H26" s="2">
        <v>1013072127.0321209</v>
      </c>
      <c r="J26" s="1" t="s">
        <v>16</v>
      </c>
      <c r="K26" s="20">
        <v>616110601.58116996</v>
      </c>
    </row>
    <row r="27" spans="1:11" x14ac:dyDescent="0.35">
      <c r="A27" s="1" t="s">
        <v>17</v>
      </c>
      <c r="B27" s="20">
        <v>432733274.10465854</v>
      </c>
      <c r="D27" s="1" t="s">
        <v>17</v>
      </c>
      <c r="E27" s="1">
        <v>0</v>
      </c>
      <c r="G27" s="1" t="s">
        <v>17</v>
      </c>
      <c r="H27" s="2">
        <v>1013072337.3183616</v>
      </c>
      <c r="J27" s="1" t="s">
        <v>17</v>
      </c>
      <c r="K27" s="20">
        <v>616110935.25732863</v>
      </c>
    </row>
    <row r="28" spans="1:11" x14ac:dyDescent="0.35">
      <c r="A28" s="1" t="s">
        <v>18</v>
      </c>
      <c r="B28" s="20">
        <v>412127735.40898013</v>
      </c>
      <c r="D28" s="1" t="s">
        <v>18</v>
      </c>
      <c r="E28" s="1">
        <v>0</v>
      </c>
      <c r="G28" s="1" t="s">
        <v>18</v>
      </c>
      <c r="H28" s="2">
        <v>1012147185.3422183</v>
      </c>
      <c r="J28" s="1" t="s">
        <v>18</v>
      </c>
      <c r="K28" s="20">
        <v>598521766.08582973</v>
      </c>
    </row>
    <row r="29" spans="1:11" x14ac:dyDescent="0.35">
      <c r="A29" s="1" t="s">
        <v>19</v>
      </c>
      <c r="B29" s="20">
        <v>413107914.64197564</v>
      </c>
      <c r="D29" s="1" t="s">
        <v>19</v>
      </c>
      <c r="E29" s="1">
        <v>0</v>
      </c>
      <c r="G29" s="1" t="s">
        <v>19</v>
      </c>
      <c r="H29" s="2">
        <v>994049194.54996312</v>
      </c>
      <c r="J29" s="1" t="s">
        <v>19</v>
      </c>
      <c r="K29" s="20">
        <v>596744349.72854769</v>
      </c>
    </row>
    <row r="30" spans="1:11" x14ac:dyDescent="0.35">
      <c r="A30" s="1" t="s">
        <v>20</v>
      </c>
      <c r="B30" s="20">
        <v>413107942.71982354</v>
      </c>
      <c r="D30" s="1" t="s">
        <v>20</v>
      </c>
      <c r="E30" s="1">
        <v>0</v>
      </c>
      <c r="G30" s="1" t="s">
        <v>20</v>
      </c>
      <c r="H30" s="2">
        <v>994021393.57666194</v>
      </c>
      <c r="J30" s="1" t="s">
        <v>20</v>
      </c>
      <c r="K30" s="20">
        <v>596744378.66312551</v>
      </c>
    </row>
    <row r="31" spans="1:11" x14ac:dyDescent="0.35">
      <c r="A31" s="1" t="s">
        <v>21</v>
      </c>
      <c r="B31" s="20">
        <v>429966995.89638782</v>
      </c>
      <c r="D31" s="1" t="s">
        <v>21</v>
      </c>
      <c r="E31" s="1">
        <v>0</v>
      </c>
      <c r="G31" s="1" t="s">
        <v>21</v>
      </c>
      <c r="H31" s="2">
        <v>1008515654.0440469</v>
      </c>
      <c r="J31" s="1" t="s">
        <v>21</v>
      </c>
      <c r="K31" s="20">
        <v>615518575.14179552</v>
      </c>
    </row>
    <row r="32" spans="1:11" x14ac:dyDescent="0.35">
      <c r="A32" s="1" t="s">
        <v>22</v>
      </c>
      <c r="B32" s="20">
        <v>429967041.01748514</v>
      </c>
      <c r="D32" s="1" t="s">
        <v>22</v>
      </c>
      <c r="E32" s="1">
        <v>0</v>
      </c>
      <c r="G32" s="1" t="s">
        <v>22</v>
      </c>
      <c r="H32" s="2">
        <v>1008426008.0086435</v>
      </c>
      <c r="J32" s="1" t="s">
        <v>22</v>
      </c>
      <c r="K32" s="20">
        <v>615544337.48410487</v>
      </c>
    </row>
    <row r="33" spans="1:11" x14ac:dyDescent="0.35">
      <c r="A33" s="1" t="s">
        <v>23</v>
      </c>
      <c r="B33" s="20">
        <v>411122645.23178869</v>
      </c>
      <c r="D33" s="1" t="s">
        <v>23</v>
      </c>
      <c r="E33" s="1">
        <v>0</v>
      </c>
      <c r="G33" s="1" t="s">
        <v>23</v>
      </c>
      <c r="H33" s="2">
        <v>1013463087.2394983</v>
      </c>
      <c r="J33" s="1" t="s">
        <v>23</v>
      </c>
      <c r="K33" s="20">
        <v>590602890.08136082</v>
      </c>
    </row>
    <row r="34" spans="1:11" x14ac:dyDescent="0.35">
      <c r="A34" s="1" t="s">
        <v>24</v>
      </c>
      <c r="B34" s="20">
        <v>426479927.61793649</v>
      </c>
      <c r="D34" s="1" t="s">
        <v>24</v>
      </c>
      <c r="E34" s="1">
        <v>0</v>
      </c>
      <c r="G34" s="1" t="s">
        <v>24</v>
      </c>
      <c r="H34" s="2">
        <v>1008829902.5004551</v>
      </c>
      <c r="J34" s="1" t="s">
        <v>24</v>
      </c>
      <c r="K34" s="20">
        <v>609420647.10899246</v>
      </c>
    </row>
    <row r="35" spans="1:11" x14ac:dyDescent="0.35">
      <c r="A35" s="1" t="s">
        <v>25</v>
      </c>
      <c r="B35" s="20">
        <v>419163931.03574985</v>
      </c>
      <c r="D35" s="1" t="s">
        <v>25</v>
      </c>
      <c r="E35" s="1">
        <v>0</v>
      </c>
      <c r="G35" s="1" t="s">
        <v>25</v>
      </c>
      <c r="H35" s="2">
        <v>1008349199.4849927</v>
      </c>
      <c r="J35" s="1" t="s">
        <v>25</v>
      </c>
      <c r="K35" s="20">
        <v>602516414.37702835</v>
      </c>
    </row>
    <row r="36" spans="1:11" x14ac:dyDescent="0.35">
      <c r="A36" s="1" t="s">
        <v>26</v>
      </c>
      <c r="B36" s="20">
        <v>417401646.01306045</v>
      </c>
      <c r="D36" s="1" t="s">
        <v>26</v>
      </c>
      <c r="E36" s="1">
        <v>0</v>
      </c>
      <c r="G36" s="1" t="s">
        <v>26</v>
      </c>
      <c r="H36" s="2">
        <v>1007572523.2880292</v>
      </c>
      <c r="J36" s="1" t="s">
        <v>26</v>
      </c>
      <c r="K36" s="20">
        <v>601047335.57989395</v>
      </c>
    </row>
    <row r="37" spans="1:11" x14ac:dyDescent="0.35">
      <c r="A37" s="1" t="s">
        <v>27</v>
      </c>
      <c r="B37" s="20">
        <v>422536744.96530217</v>
      </c>
      <c r="D37" s="1" t="s">
        <v>27</v>
      </c>
      <c r="E37" s="1">
        <v>0</v>
      </c>
      <c r="G37" s="1" t="s">
        <v>27</v>
      </c>
      <c r="H37" s="2">
        <v>1000252479.478483</v>
      </c>
      <c r="J37" s="1" t="s">
        <v>27</v>
      </c>
      <c r="K37" s="20">
        <v>605403738.9501003</v>
      </c>
    </row>
    <row r="38" spans="1:11" x14ac:dyDescent="0.35">
      <c r="A38" s="1" t="s">
        <v>28</v>
      </c>
      <c r="B38" s="20">
        <v>422536986.88698518</v>
      </c>
      <c r="D38" s="1" t="s">
        <v>28</v>
      </c>
      <c r="E38" s="1">
        <v>0</v>
      </c>
      <c r="G38" s="1" t="s">
        <v>28</v>
      </c>
      <c r="H38" s="2">
        <v>1000255416.0134267</v>
      </c>
      <c r="J38" s="1" t="s">
        <v>28</v>
      </c>
      <c r="K38" s="20">
        <v>605403979.48470366</v>
      </c>
    </row>
    <row r="39" spans="1:11" x14ac:dyDescent="0.35">
      <c r="A39" s="1" t="s">
        <v>29</v>
      </c>
      <c r="B39" s="20">
        <v>420428128.71612722</v>
      </c>
      <c r="D39" s="1" t="s">
        <v>29</v>
      </c>
      <c r="E39" s="1">
        <v>0</v>
      </c>
      <c r="G39" s="1" t="s">
        <v>29</v>
      </c>
      <c r="H39" s="2">
        <v>1004873624.1242404</v>
      </c>
      <c r="J39" s="1" t="s">
        <v>29</v>
      </c>
      <c r="K39" s="20">
        <v>603746825.80420446</v>
      </c>
    </row>
    <row r="40" spans="1:11" x14ac:dyDescent="0.35">
      <c r="A40" s="1" t="s">
        <v>30</v>
      </c>
      <c r="B40" s="20">
        <v>420428299.25084895</v>
      </c>
      <c r="D40" s="1" t="s">
        <v>30</v>
      </c>
      <c r="E40" s="1">
        <v>0</v>
      </c>
      <c r="G40" s="1" t="s">
        <v>30</v>
      </c>
      <c r="H40" s="2">
        <v>1004873513.2526814</v>
      </c>
      <c r="J40" s="1" t="s">
        <v>30</v>
      </c>
      <c r="K40" s="20">
        <v>603730551.375103</v>
      </c>
    </row>
    <row r="41" spans="1:11" x14ac:dyDescent="0.35">
      <c r="A41" s="1" t="s">
        <v>31</v>
      </c>
      <c r="B41" s="20">
        <v>425895279.47193438</v>
      </c>
      <c r="D41" s="1" t="s">
        <v>31</v>
      </c>
      <c r="E41" s="1">
        <v>0</v>
      </c>
      <c r="G41" s="1" t="s">
        <v>31</v>
      </c>
      <c r="H41" s="2">
        <v>1008994375.8354577</v>
      </c>
      <c r="J41" s="1" t="s">
        <v>31</v>
      </c>
      <c r="K41" s="20">
        <v>609950632.36031127</v>
      </c>
    </row>
    <row r="42" spans="1:11" x14ac:dyDescent="0.35">
      <c r="A42" s="1" t="s">
        <v>32</v>
      </c>
      <c r="B42" s="20">
        <v>422467561.11953968</v>
      </c>
      <c r="D42" s="1" t="s">
        <v>32</v>
      </c>
      <c r="E42" s="1">
        <v>0</v>
      </c>
      <c r="G42" s="1" t="s">
        <v>32</v>
      </c>
      <c r="H42" s="2">
        <v>1000908538.4361429</v>
      </c>
      <c r="J42" s="1" t="s">
        <v>32</v>
      </c>
      <c r="K42" s="20">
        <v>608371534.0123769</v>
      </c>
    </row>
    <row r="43" spans="1:11" x14ac:dyDescent="0.35">
      <c r="A43" s="1" t="s">
        <v>33</v>
      </c>
      <c r="B43" s="20">
        <v>422421252.64438736</v>
      </c>
      <c r="D43" s="1" t="s">
        <v>33</v>
      </c>
      <c r="E43" s="1">
        <v>0</v>
      </c>
      <c r="G43" s="1" t="s">
        <v>33</v>
      </c>
      <c r="H43" s="2">
        <v>1000908661.8054137</v>
      </c>
      <c r="J43" s="1" t="s">
        <v>33</v>
      </c>
      <c r="K43" s="20">
        <v>608371791.29481936</v>
      </c>
    </row>
    <row r="44" spans="1:11" x14ac:dyDescent="0.35">
      <c r="A44" s="1" t="s">
        <v>34</v>
      </c>
      <c r="B44" s="20">
        <v>426977521.0851351</v>
      </c>
      <c r="D44" s="1" t="s">
        <v>34</v>
      </c>
      <c r="E44" s="1">
        <v>0</v>
      </c>
      <c r="G44" s="1" t="s">
        <v>34</v>
      </c>
      <c r="H44" s="2">
        <v>1013900594.5715626</v>
      </c>
      <c r="J44" s="1" t="s">
        <v>34</v>
      </c>
      <c r="K44" s="20">
        <v>607911095.13328719</v>
      </c>
    </row>
    <row r="45" spans="1:11" x14ac:dyDescent="0.35">
      <c r="A45" s="1" t="s">
        <v>35</v>
      </c>
      <c r="B45" s="20">
        <v>426978771.0043335</v>
      </c>
      <c r="D45" s="1" t="s">
        <v>35</v>
      </c>
      <c r="E45" s="1">
        <v>0</v>
      </c>
      <c r="G45" s="1" t="s">
        <v>35</v>
      </c>
      <c r="H45" s="2">
        <v>1013900846.4301033</v>
      </c>
      <c r="J45" s="1" t="s">
        <v>35</v>
      </c>
      <c r="K45" s="20">
        <v>607911066.81752932</v>
      </c>
    </row>
    <row r="46" spans="1:11" x14ac:dyDescent="0.35">
      <c r="A46" s="1" t="s">
        <v>36</v>
      </c>
      <c r="B46" s="20">
        <v>424643459.24103355</v>
      </c>
      <c r="D46" s="1" t="s">
        <v>36</v>
      </c>
      <c r="E46" s="1">
        <v>0</v>
      </c>
      <c r="G46" s="1" t="s">
        <v>36</v>
      </c>
      <c r="H46" s="2">
        <v>1010481117.9963157</v>
      </c>
      <c r="J46" s="1" t="s">
        <v>36</v>
      </c>
      <c r="K46" s="20">
        <v>604216084.06392384</v>
      </c>
    </row>
    <row r="47" spans="1:11" x14ac:dyDescent="0.35">
      <c r="A47" s="1" t="s">
        <v>37</v>
      </c>
      <c r="B47" s="20">
        <v>422025558.95964283</v>
      </c>
      <c r="D47" s="1" t="s">
        <v>37</v>
      </c>
      <c r="E47" s="1">
        <v>0</v>
      </c>
      <c r="G47" s="1" t="s">
        <v>37</v>
      </c>
      <c r="H47" s="2">
        <v>975273943.82154906</v>
      </c>
      <c r="J47" s="1" t="s">
        <v>37</v>
      </c>
      <c r="K47" s="20">
        <v>605366573.27733696</v>
      </c>
    </row>
    <row r="48" spans="1:11" x14ac:dyDescent="0.35">
      <c r="A48" s="1" t="s">
        <v>38</v>
      </c>
      <c r="B48" s="20">
        <v>422025127.67276102</v>
      </c>
      <c r="D48" s="1" t="s">
        <v>38</v>
      </c>
      <c r="E48" s="1">
        <v>0</v>
      </c>
      <c r="G48" s="1" t="s">
        <v>38</v>
      </c>
      <c r="H48" s="2">
        <v>975273965.9539156</v>
      </c>
      <c r="J48" s="1" t="s">
        <v>38</v>
      </c>
      <c r="K48" s="20">
        <v>605366756.00841129</v>
      </c>
    </row>
    <row r="49" spans="1:11" x14ac:dyDescent="0.35">
      <c r="A49" s="1" t="s">
        <v>39</v>
      </c>
      <c r="B49" s="20">
        <v>414749499.9487614</v>
      </c>
      <c r="D49" s="1" t="s">
        <v>39</v>
      </c>
      <c r="E49" s="1">
        <v>0</v>
      </c>
      <c r="G49" s="1" t="s">
        <v>39</v>
      </c>
      <c r="H49" s="2">
        <v>992939380.32442057</v>
      </c>
      <c r="J49" s="1" t="s">
        <v>39</v>
      </c>
      <c r="K49" s="20">
        <v>612515867.88317835</v>
      </c>
    </row>
    <row r="50" spans="1:11" x14ac:dyDescent="0.35">
      <c r="A50" s="1" t="s">
        <v>40</v>
      </c>
      <c r="B50" s="20">
        <v>414749408.45163959</v>
      </c>
      <c r="D50" s="1" t="s">
        <v>40</v>
      </c>
      <c r="E50" s="1">
        <v>0</v>
      </c>
      <c r="G50" s="1" t="s">
        <v>40</v>
      </c>
      <c r="H50" s="2">
        <v>992939197.87396514</v>
      </c>
      <c r="J50" s="1" t="s">
        <v>40</v>
      </c>
      <c r="K50" s="20">
        <v>612516162.74495792</v>
      </c>
    </row>
    <row r="51" spans="1:11" x14ac:dyDescent="0.35">
      <c r="A51" s="1" t="s">
        <v>41</v>
      </c>
      <c r="B51" s="20">
        <v>428583384.74249375</v>
      </c>
      <c r="D51" s="1" t="s">
        <v>41</v>
      </c>
      <c r="E51" s="1">
        <v>0</v>
      </c>
      <c r="G51" s="1" t="s">
        <v>41</v>
      </c>
      <c r="H51" s="2">
        <v>995092183.90933132</v>
      </c>
      <c r="J51" s="1" t="s">
        <v>41</v>
      </c>
      <c r="K51" s="20">
        <v>605564101.76730728</v>
      </c>
    </row>
    <row r="52" spans="1:11" x14ac:dyDescent="0.35">
      <c r="A52" s="1" t="s">
        <v>42</v>
      </c>
      <c r="B52" s="20">
        <v>402359227.04094195</v>
      </c>
      <c r="D52" s="1" t="s">
        <v>42</v>
      </c>
      <c r="E52" s="1">
        <v>0</v>
      </c>
      <c r="G52" s="1" t="s">
        <v>42</v>
      </c>
      <c r="H52" s="2">
        <v>1001867088.1172919</v>
      </c>
      <c r="J52" s="1" t="s">
        <v>42</v>
      </c>
      <c r="K52" s="20">
        <v>608207128.41612577</v>
      </c>
    </row>
    <row r="53" spans="1:11" x14ac:dyDescent="0.35">
      <c r="A53" s="1" t="s">
        <v>43</v>
      </c>
      <c r="B53" s="20">
        <v>416639333.93799341</v>
      </c>
      <c r="D53" s="1" t="s">
        <v>43</v>
      </c>
      <c r="E53" s="1">
        <v>0</v>
      </c>
      <c r="G53" s="1" t="s">
        <v>43</v>
      </c>
      <c r="H53" s="2">
        <v>1004312465.16079</v>
      </c>
      <c r="J53" s="1" t="s">
        <v>43</v>
      </c>
      <c r="K53" s="20">
        <v>599555752.8184464</v>
      </c>
    </row>
    <row r="54" spans="1:11" x14ac:dyDescent="0.35">
      <c r="A54" s="1" t="s">
        <v>44</v>
      </c>
      <c r="B54" s="20">
        <v>418122091.18755531</v>
      </c>
      <c r="D54" s="1" t="s">
        <v>44</v>
      </c>
      <c r="E54" s="1">
        <v>0</v>
      </c>
      <c r="G54" s="1" t="s">
        <v>44</v>
      </c>
      <c r="H54" s="2">
        <v>1005214727.6446549</v>
      </c>
      <c r="J54" s="1" t="s">
        <v>44</v>
      </c>
      <c r="K54" s="20">
        <v>601626999.12165618</v>
      </c>
    </row>
    <row r="55" spans="1:11" x14ac:dyDescent="0.35">
      <c r="A55" s="1" t="s">
        <v>45</v>
      </c>
      <c r="B55" s="20">
        <v>418114984.01579487</v>
      </c>
      <c r="D55" s="1" t="s">
        <v>45</v>
      </c>
      <c r="E55" s="1">
        <v>0</v>
      </c>
      <c r="G55" s="1" t="s">
        <v>45</v>
      </c>
      <c r="H55" s="2">
        <v>1005758136.0023997</v>
      </c>
      <c r="J55" s="1" t="s">
        <v>45</v>
      </c>
      <c r="K55" s="20">
        <v>601733690.22965086</v>
      </c>
    </row>
    <row r="56" spans="1:11" x14ac:dyDescent="0.35">
      <c r="A56" s="1" t="s">
        <v>46</v>
      </c>
      <c r="B56" s="20">
        <v>423314104.10480946</v>
      </c>
      <c r="D56" s="1" t="s">
        <v>46</v>
      </c>
      <c r="E56" s="1">
        <v>0</v>
      </c>
      <c r="G56" s="1" t="s">
        <v>46</v>
      </c>
      <c r="H56" s="2">
        <v>989489461.14069927</v>
      </c>
      <c r="J56" s="1" t="s">
        <v>46</v>
      </c>
      <c r="K56" s="20">
        <v>606881215.16094434</v>
      </c>
    </row>
    <row r="57" spans="1:11" x14ac:dyDescent="0.35">
      <c r="A57" s="1" t="s">
        <v>47</v>
      </c>
      <c r="B57" s="20">
        <v>423312173.87189376</v>
      </c>
      <c r="D57" s="1" t="s">
        <v>47</v>
      </c>
      <c r="E57" s="1">
        <v>0</v>
      </c>
      <c r="G57" s="1" t="s">
        <v>47</v>
      </c>
      <c r="H57" s="2">
        <v>989489579.21856701</v>
      </c>
      <c r="J57" s="1" t="s">
        <v>47</v>
      </c>
      <c r="K57" s="20">
        <v>606871667.68412018</v>
      </c>
    </row>
    <row r="58" spans="1:11" x14ac:dyDescent="0.35">
      <c r="A58" s="1" t="s">
        <v>48</v>
      </c>
      <c r="B58" s="20">
        <v>419259723.06863093</v>
      </c>
      <c r="D58" s="1" t="s">
        <v>48</v>
      </c>
      <c r="E58" s="1">
        <v>0</v>
      </c>
      <c r="G58" s="1" t="s">
        <v>48</v>
      </c>
      <c r="H58" s="2">
        <v>1015697031.6417608</v>
      </c>
      <c r="J58" s="1" t="s">
        <v>48</v>
      </c>
      <c r="K58" s="20">
        <v>600902014.33107626</v>
      </c>
    </row>
    <row r="59" spans="1:11" x14ac:dyDescent="0.35">
      <c r="A59" s="1" t="s">
        <v>49</v>
      </c>
      <c r="B59" s="20">
        <v>419259827.95066607</v>
      </c>
      <c r="D59" s="1" t="s">
        <v>49</v>
      </c>
      <c r="E59" s="1">
        <v>0</v>
      </c>
      <c r="G59" s="1" t="s">
        <v>49</v>
      </c>
      <c r="H59" s="2">
        <v>1015711523.2076734</v>
      </c>
      <c r="J59" s="1" t="s">
        <v>49</v>
      </c>
      <c r="K59" s="20">
        <v>600902163.31203532</v>
      </c>
    </row>
    <row r="60" spans="1:11" x14ac:dyDescent="0.35">
      <c r="A60" s="1" t="s">
        <v>50</v>
      </c>
      <c r="B60" s="20">
        <v>423105444.82651371</v>
      </c>
      <c r="D60" s="1" t="s">
        <v>50</v>
      </c>
      <c r="E60" s="1">
        <v>0</v>
      </c>
      <c r="G60" s="1" t="s">
        <v>50</v>
      </c>
      <c r="H60" s="2">
        <v>1007275504.3973058</v>
      </c>
      <c r="J60" s="1" t="s">
        <v>50</v>
      </c>
      <c r="K60" s="20">
        <v>607050197.16445231</v>
      </c>
    </row>
    <row r="61" spans="1:11" x14ac:dyDescent="0.35">
      <c r="A61" s="1" t="s">
        <v>51</v>
      </c>
      <c r="B61" s="20">
        <v>423106842.68742734</v>
      </c>
      <c r="D61" s="1" t="s">
        <v>51</v>
      </c>
      <c r="E61" s="1">
        <v>0</v>
      </c>
      <c r="G61" s="1" t="s">
        <v>51</v>
      </c>
      <c r="H61" s="2">
        <v>1007519554.6039426</v>
      </c>
      <c r="J61" s="1" t="s">
        <v>51</v>
      </c>
      <c r="K61" s="20">
        <v>607549139.33762825</v>
      </c>
    </row>
    <row r="62" spans="1:11" x14ac:dyDescent="0.35">
      <c r="A62" s="1" t="s">
        <v>52</v>
      </c>
      <c r="B62" s="20">
        <v>423105444.82651365</v>
      </c>
      <c r="D62" s="1" t="s">
        <v>52</v>
      </c>
      <c r="E62" s="1">
        <v>0</v>
      </c>
      <c r="G62" s="1" t="s">
        <v>52</v>
      </c>
      <c r="H62" s="2">
        <v>1007519764.4483032</v>
      </c>
      <c r="J62" s="1" t="s">
        <v>52</v>
      </c>
      <c r="K62" s="20">
        <v>607549364.78150344</v>
      </c>
    </row>
    <row r="63" spans="1:11" x14ac:dyDescent="0.35">
      <c r="A63" s="1" t="s">
        <v>53</v>
      </c>
      <c r="B63" s="20">
        <v>423105461.06580287</v>
      </c>
      <c r="D63" s="1" t="s">
        <v>53</v>
      </c>
      <c r="E63" s="1">
        <v>0</v>
      </c>
      <c r="G63" s="1" t="s">
        <v>53</v>
      </c>
      <c r="H63" s="2">
        <v>1007519770.9264582</v>
      </c>
      <c r="J63" s="1" t="s">
        <v>53</v>
      </c>
      <c r="K63" s="20">
        <v>607549381.61678684</v>
      </c>
    </row>
    <row r="64" spans="1:11" x14ac:dyDescent="0.35">
      <c r="A64" s="1" t="s">
        <v>54</v>
      </c>
      <c r="B64" s="20">
        <v>423105461.06580299</v>
      </c>
      <c r="D64" s="1" t="s">
        <v>54</v>
      </c>
      <c r="E64" s="1">
        <v>0</v>
      </c>
      <c r="G64" s="1" t="s">
        <v>54</v>
      </c>
      <c r="H64" s="2">
        <v>1007519770.9264587</v>
      </c>
      <c r="J64" s="1" t="s">
        <v>54</v>
      </c>
      <c r="K64" s="20">
        <v>607549381.61678755</v>
      </c>
    </row>
    <row r="65" spans="1:11" x14ac:dyDescent="0.35">
      <c r="A65" s="1" t="s">
        <v>55</v>
      </c>
      <c r="B65" s="20">
        <v>423105461.0658024</v>
      </c>
      <c r="D65" s="1" t="s">
        <v>55</v>
      </c>
      <c r="E65" s="1">
        <v>0</v>
      </c>
      <c r="G65" s="1" t="s">
        <v>55</v>
      </c>
      <c r="H65" s="2">
        <v>1007519770.9264582</v>
      </c>
      <c r="J65" s="1" t="s">
        <v>55</v>
      </c>
      <c r="K65" s="20">
        <v>607549381.6167866</v>
      </c>
    </row>
    <row r="66" spans="1:11" x14ac:dyDescent="0.35">
      <c r="A66" s="1" t="s">
        <v>56</v>
      </c>
      <c r="B66" s="20">
        <v>423314104.1048097</v>
      </c>
      <c r="D66" s="1" t="s">
        <v>56</v>
      </c>
      <c r="E66" s="1">
        <v>0</v>
      </c>
      <c r="G66" s="1" t="s">
        <v>56</v>
      </c>
      <c r="H66" s="2">
        <v>999545168.26744831</v>
      </c>
      <c r="J66" s="1" t="s">
        <v>56</v>
      </c>
      <c r="K66" s="20">
        <v>607424364.82748294</v>
      </c>
    </row>
    <row r="67" spans="1:11" x14ac:dyDescent="0.35">
      <c r="A67" s="1" t="s">
        <v>57</v>
      </c>
      <c r="B67" s="20">
        <v>420218521.67004693</v>
      </c>
      <c r="D67" s="1" t="s">
        <v>57</v>
      </c>
      <c r="E67" s="1">
        <v>0</v>
      </c>
      <c r="G67" s="1" t="s">
        <v>57</v>
      </c>
      <c r="H67" s="2">
        <v>996466142.90753627</v>
      </c>
      <c r="J67" s="1" t="s">
        <v>57</v>
      </c>
      <c r="K67" s="20">
        <v>605554942.63060653</v>
      </c>
    </row>
    <row r="68" spans="1:11" x14ac:dyDescent="0.35">
      <c r="A68" s="1" t="s">
        <v>58</v>
      </c>
      <c r="B68" s="20">
        <v>423312154.53093076</v>
      </c>
      <c r="D68" s="1" t="s">
        <v>58</v>
      </c>
      <c r="E68" s="1">
        <v>0</v>
      </c>
      <c r="G68" s="1" t="s">
        <v>58</v>
      </c>
      <c r="H68" s="2">
        <v>999544663.87020457</v>
      </c>
      <c r="J68" s="1" t="s">
        <v>58</v>
      </c>
      <c r="K68" s="20">
        <v>607424609.11851144</v>
      </c>
    </row>
    <row r="69" spans="1:11" x14ac:dyDescent="0.35">
      <c r="A69" s="1" t="s">
        <v>59</v>
      </c>
      <c r="B69" s="20">
        <v>423312173.87189388</v>
      </c>
      <c r="D69" s="1" t="s">
        <v>59</v>
      </c>
      <c r="E69" s="1">
        <v>0</v>
      </c>
      <c r="G69" s="1" t="s">
        <v>59</v>
      </c>
      <c r="H69" s="2">
        <v>999544675.61092162</v>
      </c>
      <c r="J69" s="1" t="s">
        <v>59</v>
      </c>
      <c r="K69" s="20">
        <v>607425778.79050899</v>
      </c>
    </row>
    <row r="70" spans="1:11" x14ac:dyDescent="0.35">
      <c r="A70" s="1" t="s">
        <v>60</v>
      </c>
      <c r="B70" s="20">
        <v>415027426.02150345</v>
      </c>
      <c r="D70" s="1" t="s">
        <v>60</v>
      </c>
      <c r="E70" s="1">
        <v>0</v>
      </c>
      <c r="G70" s="1" t="s">
        <v>60</v>
      </c>
      <c r="H70" s="2">
        <v>1010482132.0068624</v>
      </c>
      <c r="J70" s="1" t="s">
        <v>60</v>
      </c>
      <c r="K70" s="20">
        <v>600515116.67021668</v>
      </c>
    </row>
    <row r="71" spans="1:11" x14ac:dyDescent="0.35">
      <c r="A71" s="1" t="s">
        <v>61</v>
      </c>
      <c r="B71" s="20">
        <v>415027518.63484687</v>
      </c>
      <c r="D71" s="1" t="s">
        <v>61</v>
      </c>
      <c r="E71" s="1">
        <v>0</v>
      </c>
      <c r="G71" s="1" t="s">
        <v>61</v>
      </c>
      <c r="H71" s="2">
        <v>1010482287.7258478</v>
      </c>
      <c r="J71" s="1" t="s">
        <v>61</v>
      </c>
      <c r="K71" s="20">
        <v>600515322.70671797</v>
      </c>
    </row>
    <row r="72" spans="1:11" x14ac:dyDescent="0.35">
      <c r="A72" s="1" t="s">
        <v>62</v>
      </c>
      <c r="B72" s="20">
        <v>415027528.11145282</v>
      </c>
      <c r="D72" s="1" t="s">
        <v>62</v>
      </c>
      <c r="E72" s="1">
        <v>0</v>
      </c>
      <c r="G72" s="1" t="s">
        <v>62</v>
      </c>
      <c r="H72" s="2">
        <v>1010482301.6390316</v>
      </c>
      <c r="J72" s="1" t="s">
        <v>62</v>
      </c>
      <c r="K72" s="20">
        <v>600515331.45313215</v>
      </c>
    </row>
    <row r="73" spans="1:11" x14ac:dyDescent="0.35">
      <c r="A73" s="1" t="s">
        <v>64</v>
      </c>
      <c r="B73" s="20">
        <v>424354326.41664112</v>
      </c>
      <c r="D73" s="1" t="s">
        <v>64</v>
      </c>
      <c r="E73" s="1">
        <v>0</v>
      </c>
      <c r="G73" s="1" t="s">
        <v>64</v>
      </c>
      <c r="H73" s="2">
        <v>1001624669.1718004</v>
      </c>
      <c r="J73" s="1" t="s">
        <v>64</v>
      </c>
      <c r="K73" s="20">
        <v>607709579.9058522</v>
      </c>
    </row>
    <row r="74" spans="1:11" x14ac:dyDescent="0.35">
      <c r="A74" s="1" t="s">
        <v>65</v>
      </c>
      <c r="B74" s="20">
        <v>424267049.19478947</v>
      </c>
      <c r="D74" s="1" t="s">
        <v>65</v>
      </c>
      <c r="E74" s="1">
        <v>0</v>
      </c>
      <c r="G74" s="1" t="s">
        <v>65</v>
      </c>
      <c r="H74" s="2">
        <v>1002192279.5113987</v>
      </c>
      <c r="J74" s="1" t="s">
        <v>65</v>
      </c>
      <c r="K74" s="20">
        <v>608190676.64787114</v>
      </c>
    </row>
    <row r="75" spans="1:11" x14ac:dyDescent="0.35">
      <c r="A75" s="1" t="s">
        <v>66</v>
      </c>
      <c r="B75" s="20">
        <v>422946220.30119306</v>
      </c>
      <c r="D75" s="1" t="s">
        <v>66</v>
      </c>
      <c r="E75" s="1">
        <v>0</v>
      </c>
      <c r="G75" s="1" t="s">
        <v>66</v>
      </c>
      <c r="H75" s="2">
        <v>1001404642.5918618</v>
      </c>
      <c r="J75" s="1" t="s">
        <v>66</v>
      </c>
      <c r="K75" s="20">
        <v>606748420.17809272</v>
      </c>
    </row>
    <row r="76" spans="1:11" x14ac:dyDescent="0.35">
      <c r="A76" s="1" t="s">
        <v>67</v>
      </c>
      <c r="B76" s="20">
        <v>422946409.71058732</v>
      </c>
      <c r="D76" s="1" t="s">
        <v>67</v>
      </c>
      <c r="E76" s="1">
        <v>0</v>
      </c>
      <c r="G76" s="1" t="s">
        <v>67</v>
      </c>
      <c r="H76" s="2">
        <v>1001404631.5361093</v>
      </c>
      <c r="J76" s="1" t="s">
        <v>67</v>
      </c>
      <c r="K76" s="20">
        <v>606748609.43550324</v>
      </c>
    </row>
    <row r="77" spans="1:11" x14ac:dyDescent="0.35">
      <c r="A77" s="1" t="s">
        <v>68</v>
      </c>
      <c r="B77" s="20">
        <v>416077415.00216144</v>
      </c>
      <c r="D77" s="1" t="s">
        <v>68</v>
      </c>
      <c r="E77" s="1">
        <v>0</v>
      </c>
      <c r="G77" s="1" t="s">
        <v>68</v>
      </c>
      <c r="H77" s="2">
        <v>1015741273.6042831</v>
      </c>
      <c r="J77" s="1" t="s">
        <v>68</v>
      </c>
      <c r="K77" s="20">
        <v>601291428.66494274</v>
      </c>
    </row>
    <row r="78" spans="1:11" x14ac:dyDescent="0.35">
      <c r="A78" s="1" t="s">
        <v>69</v>
      </c>
      <c r="B78" s="20">
        <v>416077373.60411578</v>
      </c>
      <c r="D78" s="1" t="s">
        <v>69</v>
      </c>
      <c r="E78" s="1">
        <v>0</v>
      </c>
      <c r="G78" s="1" t="s">
        <v>69</v>
      </c>
      <c r="H78" s="2">
        <v>1015741273.0607769</v>
      </c>
      <c r="J78" s="1" t="s">
        <v>69</v>
      </c>
      <c r="K78" s="20">
        <v>601291491.09523988</v>
      </c>
    </row>
    <row r="79" spans="1:11" x14ac:dyDescent="0.35">
      <c r="A79" s="1" t="s">
        <v>70</v>
      </c>
      <c r="B79" s="20">
        <v>424412626.59178764</v>
      </c>
      <c r="D79" s="1" t="s">
        <v>70</v>
      </c>
      <c r="E79" s="1">
        <v>0</v>
      </c>
      <c r="G79" s="1" t="s">
        <v>70</v>
      </c>
      <c r="H79" s="2">
        <v>1002192279.5113987</v>
      </c>
      <c r="J79" s="1" t="s">
        <v>70</v>
      </c>
      <c r="K79" s="20">
        <v>608433910.69429553</v>
      </c>
    </row>
    <row r="80" spans="1:11" x14ac:dyDescent="0.35">
      <c r="A80" s="1" t="s">
        <v>71</v>
      </c>
      <c r="B80" s="20">
        <v>423396977.01646858</v>
      </c>
      <c r="D80" s="1" t="s">
        <v>71</v>
      </c>
      <c r="E80" s="1">
        <v>0</v>
      </c>
      <c r="G80" s="1" t="s">
        <v>71</v>
      </c>
      <c r="H80" s="2">
        <v>1001392774.1200215</v>
      </c>
      <c r="J80" s="1" t="s">
        <v>71</v>
      </c>
      <c r="K80" s="20">
        <v>606378880.345801</v>
      </c>
    </row>
    <row r="81" spans="1:11" x14ac:dyDescent="0.35">
      <c r="A81" s="1" t="s">
        <v>72</v>
      </c>
      <c r="B81" s="20">
        <v>422904492.84549809</v>
      </c>
      <c r="D81" s="1" t="s">
        <v>72</v>
      </c>
      <c r="E81" s="1">
        <v>0</v>
      </c>
      <c r="G81" s="1" t="s">
        <v>72</v>
      </c>
      <c r="H81" s="2">
        <v>1004372508.3739758</v>
      </c>
      <c r="J81" s="1" t="s">
        <v>72</v>
      </c>
      <c r="K81" s="20">
        <v>606735000.31297004</v>
      </c>
    </row>
    <row r="82" spans="1:11" x14ac:dyDescent="0.35">
      <c r="A82" s="1" t="s">
        <v>73</v>
      </c>
      <c r="B82" s="20">
        <v>412333529.86842942</v>
      </c>
      <c r="D82" s="1" t="s">
        <v>73</v>
      </c>
      <c r="E82" s="1">
        <v>0</v>
      </c>
      <c r="G82" s="1" t="s">
        <v>73</v>
      </c>
      <c r="H82" s="2">
        <v>994857819.89722133</v>
      </c>
      <c r="J82" s="1" t="s">
        <v>73</v>
      </c>
      <c r="K82" s="20">
        <v>594750776.67458928</v>
      </c>
    </row>
    <row r="83" spans="1:11" x14ac:dyDescent="0.35">
      <c r="A83" s="1" t="s">
        <v>74</v>
      </c>
      <c r="B83" s="20">
        <v>418371806.72150648</v>
      </c>
      <c r="D83" s="1" t="s">
        <v>74</v>
      </c>
      <c r="E83" s="1">
        <v>0</v>
      </c>
      <c r="G83" s="1" t="s">
        <v>74</v>
      </c>
      <c r="H83" s="2">
        <v>984592895.08052123</v>
      </c>
      <c r="J83" s="1" t="s">
        <v>74</v>
      </c>
      <c r="K83" s="20">
        <v>600557791.66865408</v>
      </c>
    </row>
    <row r="84" spans="1:11" x14ac:dyDescent="0.35">
      <c r="A84" s="1" t="s">
        <v>75</v>
      </c>
      <c r="B84" s="20">
        <v>412422507.95770907</v>
      </c>
      <c r="D84" s="1" t="s">
        <v>75</v>
      </c>
      <c r="E84" s="1">
        <v>0</v>
      </c>
      <c r="G84" s="1" t="s">
        <v>75</v>
      </c>
      <c r="H84" s="2">
        <v>985600565.11083806</v>
      </c>
      <c r="J84" s="1" t="s">
        <v>75</v>
      </c>
      <c r="K84" s="20">
        <v>596289790.4516505</v>
      </c>
    </row>
    <row r="85" spans="1:11" x14ac:dyDescent="0.35">
      <c r="A85" s="1" t="s">
        <v>76</v>
      </c>
      <c r="B85" s="20">
        <v>412426607.13057041</v>
      </c>
      <c r="D85" s="1" t="s">
        <v>76</v>
      </c>
      <c r="E85" s="1">
        <v>0</v>
      </c>
      <c r="G85" s="1" t="s">
        <v>76</v>
      </c>
      <c r="H85" s="2">
        <v>985600751.27248108</v>
      </c>
      <c r="J85" s="1" t="s">
        <v>76</v>
      </c>
      <c r="K85" s="20">
        <v>596401148.88537025</v>
      </c>
    </row>
    <row r="86" spans="1:11" x14ac:dyDescent="0.35">
      <c r="A86" s="1" t="s">
        <v>77</v>
      </c>
      <c r="B86" s="20">
        <v>416350425.86661571</v>
      </c>
      <c r="D86" s="1" t="s">
        <v>77</v>
      </c>
      <c r="E86" s="1">
        <v>0</v>
      </c>
      <c r="G86" s="1" t="s">
        <v>77</v>
      </c>
      <c r="H86" s="2">
        <v>1005329538.4923519</v>
      </c>
      <c r="J86" s="1" t="s">
        <v>77</v>
      </c>
      <c r="K86" s="20">
        <v>600866402.56496084</v>
      </c>
    </row>
    <row r="87" spans="1:11" x14ac:dyDescent="0.35">
      <c r="A87" s="1" t="s">
        <v>78</v>
      </c>
      <c r="B87" s="20">
        <v>416350555.8345955</v>
      </c>
      <c r="D87" s="1" t="s">
        <v>78</v>
      </c>
      <c r="E87" s="1">
        <v>0</v>
      </c>
      <c r="G87" s="1" t="s">
        <v>78</v>
      </c>
      <c r="H87" s="2">
        <v>1005329592.0367597</v>
      </c>
      <c r="J87" s="1" t="s">
        <v>78</v>
      </c>
      <c r="K87" s="20">
        <v>600866468.1250627</v>
      </c>
    </row>
    <row r="88" spans="1:11" x14ac:dyDescent="0.35">
      <c r="A88" s="1" t="s">
        <v>79</v>
      </c>
      <c r="B88" s="20">
        <v>417178657.21110648</v>
      </c>
      <c r="D88" s="1" t="s">
        <v>79</v>
      </c>
      <c r="E88" s="1">
        <v>0</v>
      </c>
      <c r="G88" s="1" t="s">
        <v>79</v>
      </c>
      <c r="H88" s="2">
        <v>985950317.71338093</v>
      </c>
      <c r="J88" s="1" t="s">
        <v>79</v>
      </c>
      <c r="K88" s="20">
        <v>601865454.92116666</v>
      </c>
    </row>
    <row r="89" spans="1:11" x14ac:dyDescent="0.35">
      <c r="A89" s="1" t="s">
        <v>80</v>
      </c>
      <c r="B89" s="20">
        <v>420983077.26279515</v>
      </c>
      <c r="D89" s="1" t="s">
        <v>80</v>
      </c>
      <c r="E89" s="1">
        <v>0</v>
      </c>
      <c r="G89" s="1" t="s">
        <v>80</v>
      </c>
      <c r="H89" s="2">
        <v>1000954473.2266574</v>
      </c>
      <c r="J89" s="1" t="s">
        <v>80</v>
      </c>
      <c r="K89" s="20">
        <v>607217911.34984279</v>
      </c>
    </row>
    <row r="90" spans="1:11" x14ac:dyDescent="0.35">
      <c r="A90" s="1" t="s">
        <v>81</v>
      </c>
      <c r="B90" s="20">
        <v>420983336.58709484</v>
      </c>
      <c r="D90" s="1" t="s">
        <v>81</v>
      </c>
      <c r="E90" s="1">
        <v>0</v>
      </c>
      <c r="G90" s="1" t="s">
        <v>81</v>
      </c>
      <c r="H90" s="2">
        <v>1000955556.5522016</v>
      </c>
      <c r="J90" s="1" t="s">
        <v>81</v>
      </c>
      <c r="K90" s="20">
        <v>607218205.30858767</v>
      </c>
    </row>
    <row r="91" spans="1:11" x14ac:dyDescent="0.35">
      <c r="A91" s="1" t="s">
        <v>82</v>
      </c>
      <c r="B91" s="20">
        <v>408063612.65782785</v>
      </c>
      <c r="D91" s="1" t="s">
        <v>82</v>
      </c>
      <c r="E91" s="1">
        <v>0</v>
      </c>
      <c r="G91" s="1" t="s">
        <v>82</v>
      </c>
      <c r="H91" s="2">
        <v>1007425341.0182798</v>
      </c>
      <c r="J91" s="1" t="s">
        <v>82</v>
      </c>
      <c r="K91" s="20">
        <v>592015460.31467032</v>
      </c>
    </row>
    <row r="92" spans="1:11" x14ac:dyDescent="0.35">
      <c r="A92" s="1" t="s">
        <v>83</v>
      </c>
      <c r="B92" s="20">
        <v>408063909.99822074</v>
      </c>
      <c r="D92" s="1" t="s">
        <v>83</v>
      </c>
      <c r="E92" s="1">
        <v>0</v>
      </c>
      <c r="G92" s="1" t="s">
        <v>83</v>
      </c>
      <c r="H92" s="2">
        <v>1007466578.4331187</v>
      </c>
      <c r="J92" s="1" t="s">
        <v>83</v>
      </c>
      <c r="K92" s="20">
        <v>592015470.11454356</v>
      </c>
    </row>
    <row r="93" spans="1:11" x14ac:dyDescent="0.35">
      <c r="A93" s="1" t="s">
        <v>84</v>
      </c>
      <c r="B93" s="20">
        <v>423312413.19078606</v>
      </c>
      <c r="D93" s="1" t="s">
        <v>84</v>
      </c>
      <c r="E93" s="1">
        <v>0</v>
      </c>
      <c r="G93" s="1" t="s">
        <v>84</v>
      </c>
      <c r="H93" s="2">
        <v>988705333.88339984</v>
      </c>
      <c r="J93" s="1" t="s">
        <v>84</v>
      </c>
      <c r="K93" s="20">
        <v>603427180.82901859</v>
      </c>
    </row>
    <row r="94" spans="1:11" x14ac:dyDescent="0.35">
      <c r="A94" s="1" t="s">
        <v>85</v>
      </c>
      <c r="B94" s="20">
        <v>414204498.47219557</v>
      </c>
      <c r="D94" s="1" t="s">
        <v>85</v>
      </c>
      <c r="E94" s="1">
        <v>0</v>
      </c>
      <c r="G94" s="1" t="s">
        <v>85</v>
      </c>
      <c r="H94" s="2">
        <v>1003933589.592947</v>
      </c>
      <c r="J94" s="1" t="s">
        <v>85</v>
      </c>
      <c r="K94" s="20">
        <v>606677602.57708049</v>
      </c>
    </row>
    <row r="95" spans="1:11" x14ac:dyDescent="0.35">
      <c r="A95" s="1" t="s">
        <v>86</v>
      </c>
      <c r="B95" s="20">
        <v>414567159.46441931</v>
      </c>
      <c r="D95" s="1" t="s">
        <v>86</v>
      </c>
      <c r="E95" s="1">
        <v>0</v>
      </c>
      <c r="G95" s="1" t="s">
        <v>86</v>
      </c>
      <c r="H95" s="2">
        <v>1003933860.3728468</v>
      </c>
      <c r="J95" s="1" t="s">
        <v>86</v>
      </c>
      <c r="K95" s="20">
        <v>606677828.18480277</v>
      </c>
    </row>
    <row r="96" spans="1:11" x14ac:dyDescent="0.35">
      <c r="A96" s="1" t="s">
        <v>87</v>
      </c>
      <c r="B96" s="20">
        <v>408538623.37308067</v>
      </c>
      <c r="D96" s="1" t="s">
        <v>87</v>
      </c>
      <c r="E96" s="1">
        <v>0</v>
      </c>
      <c r="G96" s="1" t="s">
        <v>87</v>
      </c>
      <c r="H96" s="2">
        <v>997825060.55997181</v>
      </c>
      <c r="J96" s="1" t="s">
        <v>87</v>
      </c>
      <c r="K96" s="20">
        <v>592218404.03019023</v>
      </c>
    </row>
    <row r="97" spans="1:11" x14ac:dyDescent="0.35">
      <c r="A97" s="1" t="s">
        <v>88</v>
      </c>
      <c r="B97" s="20">
        <v>408538759.63919544</v>
      </c>
      <c r="D97" s="1" t="s">
        <v>88</v>
      </c>
      <c r="E97" s="1">
        <v>0</v>
      </c>
      <c r="G97" s="1" t="s">
        <v>88</v>
      </c>
      <c r="H97" s="2">
        <v>997825183.63832951</v>
      </c>
      <c r="J97" s="1" t="s">
        <v>88</v>
      </c>
      <c r="K97" s="20">
        <v>592218405.45270276</v>
      </c>
    </row>
    <row r="98" spans="1:11" x14ac:dyDescent="0.35">
      <c r="A98" s="1" t="s">
        <v>89</v>
      </c>
      <c r="B98" s="20">
        <v>423046749.59178948</v>
      </c>
      <c r="D98" s="1" t="s">
        <v>89</v>
      </c>
      <c r="E98" s="1">
        <v>0</v>
      </c>
      <c r="G98" s="1" t="s">
        <v>89</v>
      </c>
      <c r="H98" s="2">
        <v>988826674.05839837</v>
      </c>
      <c r="J98" s="1" t="s">
        <v>89</v>
      </c>
      <c r="K98" s="20">
        <v>603692840.92204094</v>
      </c>
    </row>
    <row r="99" spans="1:11" x14ac:dyDescent="0.35">
      <c r="A99" s="1" t="s">
        <v>90</v>
      </c>
      <c r="B99" s="20">
        <v>416058314.26483262</v>
      </c>
      <c r="D99" s="1" t="s">
        <v>90</v>
      </c>
      <c r="E99" s="1">
        <v>0</v>
      </c>
      <c r="G99" s="1" t="s">
        <v>90</v>
      </c>
      <c r="H99" s="2">
        <v>999649773.79713809</v>
      </c>
      <c r="J99" s="1" t="s">
        <v>90</v>
      </c>
      <c r="K99" s="20">
        <v>601108308.94402325</v>
      </c>
    </row>
    <row r="100" spans="1:11" x14ac:dyDescent="0.35">
      <c r="A100" s="1" t="s">
        <v>91</v>
      </c>
      <c r="B100" s="20">
        <v>400802405.8896957</v>
      </c>
      <c r="D100" s="1" t="s">
        <v>91</v>
      </c>
      <c r="E100" s="1">
        <v>0</v>
      </c>
      <c r="G100" s="1" t="s">
        <v>91</v>
      </c>
      <c r="H100" s="2">
        <v>991518179.29155672</v>
      </c>
      <c r="J100" s="1" t="s">
        <v>91</v>
      </c>
      <c r="K100" s="20">
        <v>582237816.89094663</v>
      </c>
    </row>
    <row r="101" spans="1:11" x14ac:dyDescent="0.35">
      <c r="A101" s="1" t="s">
        <v>92</v>
      </c>
      <c r="B101" s="20">
        <v>401362162.29783273</v>
      </c>
      <c r="D101" s="1" t="s">
        <v>92</v>
      </c>
      <c r="E101" s="1">
        <v>0</v>
      </c>
      <c r="G101" s="1" t="s">
        <v>92</v>
      </c>
      <c r="H101" s="2">
        <v>992462951.11317348</v>
      </c>
      <c r="J101" s="1" t="s">
        <v>92</v>
      </c>
      <c r="K101" s="20">
        <v>584710045.01550102</v>
      </c>
    </row>
    <row r="102" spans="1:11" x14ac:dyDescent="0.35">
      <c r="A102" s="1" t="s">
        <v>93</v>
      </c>
      <c r="B102" s="20">
        <v>381156313.34159559</v>
      </c>
      <c r="D102" s="1" t="s">
        <v>93</v>
      </c>
      <c r="E102" s="1">
        <v>0</v>
      </c>
      <c r="G102" s="1" t="s">
        <v>93</v>
      </c>
      <c r="H102" s="2">
        <v>977937751.03133023</v>
      </c>
      <c r="J102" s="1" t="s">
        <v>93</v>
      </c>
      <c r="K102" s="20">
        <v>564548086.20452535</v>
      </c>
    </row>
    <row r="103" spans="1:11" x14ac:dyDescent="0.35">
      <c r="A103" s="1" t="s">
        <v>94</v>
      </c>
      <c r="B103" s="20">
        <v>381162207.43615675</v>
      </c>
      <c r="D103" s="1" t="s">
        <v>94</v>
      </c>
      <c r="E103" s="1">
        <v>0</v>
      </c>
      <c r="G103" s="1" t="s">
        <v>94</v>
      </c>
      <c r="H103" s="2">
        <v>977994834.27481329</v>
      </c>
      <c r="J103" s="1" t="s">
        <v>94</v>
      </c>
      <c r="K103" s="20">
        <v>564596020.23279786</v>
      </c>
    </row>
    <row r="104" spans="1:11" x14ac:dyDescent="0.35">
      <c r="A104" s="1" t="s">
        <v>95</v>
      </c>
      <c r="B104" s="20">
        <v>417304504.4859007</v>
      </c>
      <c r="D104" s="1" t="s">
        <v>95</v>
      </c>
      <c r="E104" s="1">
        <v>0</v>
      </c>
      <c r="G104" s="1" t="s">
        <v>95</v>
      </c>
      <c r="H104" s="2">
        <v>1008274965.7493283</v>
      </c>
      <c r="J104" s="1" t="s">
        <v>95</v>
      </c>
      <c r="K104" s="20">
        <v>600495216.28439832</v>
      </c>
    </row>
    <row r="105" spans="1:11" x14ac:dyDescent="0.35">
      <c r="A105" s="1" t="s">
        <v>96</v>
      </c>
      <c r="B105" s="20">
        <v>417304668.90836877</v>
      </c>
      <c r="D105" s="1" t="s">
        <v>96</v>
      </c>
      <c r="E105" s="1">
        <v>0</v>
      </c>
      <c r="G105" s="1" t="s">
        <v>96</v>
      </c>
      <c r="H105" s="2">
        <v>1008275110.4430696</v>
      </c>
      <c r="J105" s="1" t="s">
        <v>96</v>
      </c>
      <c r="K105" s="20">
        <v>600566254.50956094</v>
      </c>
    </row>
    <row r="106" spans="1:11" x14ac:dyDescent="0.35">
      <c r="A106" s="1" t="s">
        <v>97</v>
      </c>
      <c r="B106" s="20">
        <v>415839383.200252</v>
      </c>
      <c r="D106" s="1" t="s">
        <v>97</v>
      </c>
      <c r="E106" s="1">
        <v>0</v>
      </c>
      <c r="G106" s="1" t="s">
        <v>97</v>
      </c>
      <c r="H106" s="2">
        <v>990071358.98308396</v>
      </c>
      <c r="J106" s="1" t="s">
        <v>97</v>
      </c>
      <c r="K106" s="20">
        <v>599623961.52842784</v>
      </c>
    </row>
    <row r="107" spans="1:11" x14ac:dyDescent="0.35">
      <c r="A107" s="1" t="s">
        <v>98</v>
      </c>
      <c r="B107" s="20">
        <v>393029854.02917469</v>
      </c>
      <c r="D107" s="1" t="s">
        <v>98</v>
      </c>
      <c r="E107" s="1">
        <v>0</v>
      </c>
      <c r="G107" s="1" t="s">
        <v>98</v>
      </c>
      <c r="H107" s="2">
        <v>995692717.84868491</v>
      </c>
      <c r="J107" s="1" t="s">
        <v>98</v>
      </c>
      <c r="K107" s="20">
        <v>590693690.71783423</v>
      </c>
    </row>
    <row r="108" spans="1:11" x14ac:dyDescent="0.35">
      <c r="A108" s="1" t="s">
        <v>99</v>
      </c>
      <c r="B108" s="20">
        <v>393082492.70808131</v>
      </c>
      <c r="D108" s="1" t="s">
        <v>99</v>
      </c>
      <c r="E108" s="1">
        <v>0</v>
      </c>
      <c r="G108" s="1" t="s">
        <v>99</v>
      </c>
      <c r="H108" s="2">
        <v>995709033.48624992</v>
      </c>
      <c r="J108" s="1" t="s">
        <v>99</v>
      </c>
      <c r="K108" s="20">
        <v>590693943.7158711</v>
      </c>
    </row>
    <row r="109" spans="1:11" x14ac:dyDescent="0.35">
      <c r="A109" s="1" t="s">
        <v>100</v>
      </c>
      <c r="B109" s="20">
        <v>416559831.21204507</v>
      </c>
      <c r="D109" s="1" t="s">
        <v>100</v>
      </c>
      <c r="E109" s="1">
        <v>0</v>
      </c>
      <c r="G109" s="1" t="s">
        <v>100</v>
      </c>
      <c r="H109" s="2">
        <v>1008346235.4989063</v>
      </c>
      <c r="J109" s="1" t="s">
        <v>100</v>
      </c>
      <c r="K109" s="20">
        <v>601328194.87190354</v>
      </c>
    </row>
    <row r="110" spans="1:11" x14ac:dyDescent="0.35">
      <c r="A110" s="1" t="s">
        <v>101</v>
      </c>
      <c r="B110" s="20">
        <v>416560038.25908858</v>
      </c>
      <c r="D110" s="1" t="s">
        <v>101</v>
      </c>
      <c r="E110" s="1">
        <v>0</v>
      </c>
      <c r="G110" s="1" t="s">
        <v>101</v>
      </c>
      <c r="H110" s="2">
        <v>1008346434.2994682</v>
      </c>
      <c r="J110" s="1" t="s">
        <v>101</v>
      </c>
      <c r="K110" s="20">
        <v>601328113.26282644</v>
      </c>
    </row>
    <row r="111" spans="1:11" x14ac:dyDescent="0.35">
      <c r="A111" s="1" t="s">
        <v>102</v>
      </c>
      <c r="B111" s="20">
        <v>416318732.45345587</v>
      </c>
      <c r="D111" s="1" t="s">
        <v>102</v>
      </c>
      <c r="E111" s="1">
        <v>0</v>
      </c>
      <c r="G111" s="1" t="s">
        <v>102</v>
      </c>
      <c r="H111" s="2">
        <v>994020080.70799124</v>
      </c>
      <c r="J111" s="1" t="s">
        <v>102</v>
      </c>
      <c r="K111" s="20">
        <v>601432790.47913337</v>
      </c>
    </row>
    <row r="112" spans="1:11" x14ac:dyDescent="0.35">
      <c r="A112" s="1" t="s">
        <v>103</v>
      </c>
      <c r="B112" s="20">
        <v>394262229.84136009</v>
      </c>
      <c r="D112" s="1" t="s">
        <v>103</v>
      </c>
      <c r="E112" s="1">
        <v>0</v>
      </c>
      <c r="G112" s="1" t="s">
        <v>103</v>
      </c>
      <c r="H112" s="2">
        <v>994672340.75122535</v>
      </c>
      <c r="J112" s="1" t="s">
        <v>103</v>
      </c>
      <c r="K112" s="20">
        <v>589792309.27596569</v>
      </c>
    </row>
    <row r="113" spans="1:11" x14ac:dyDescent="0.35">
      <c r="A113" s="1" t="s">
        <v>104</v>
      </c>
      <c r="B113" s="20">
        <v>394262403.21704626</v>
      </c>
      <c r="D113" s="1" t="s">
        <v>104</v>
      </c>
      <c r="E113" s="1">
        <v>0</v>
      </c>
      <c r="G113" s="1" t="s">
        <v>104</v>
      </c>
      <c r="H113" s="2">
        <v>994633172.79243958</v>
      </c>
      <c r="J113" s="1" t="s">
        <v>104</v>
      </c>
      <c r="K113" s="20">
        <v>589792504.90253985</v>
      </c>
    </row>
    <row r="114" spans="1:11" x14ac:dyDescent="0.35">
      <c r="A114" s="1" t="s">
        <v>105</v>
      </c>
      <c r="B114" s="20">
        <v>418070839.93614388</v>
      </c>
      <c r="D114" s="1" t="s">
        <v>105</v>
      </c>
      <c r="E114" s="1">
        <v>0</v>
      </c>
      <c r="G114" s="1" t="s">
        <v>105</v>
      </c>
      <c r="H114" s="2">
        <v>1012708537.6767451</v>
      </c>
      <c r="J114" s="1" t="s">
        <v>105</v>
      </c>
      <c r="K114" s="20">
        <v>595228124.41559601</v>
      </c>
    </row>
    <row r="115" spans="1:11" x14ac:dyDescent="0.35">
      <c r="A115" s="1" t="s">
        <v>106</v>
      </c>
      <c r="B115" s="20">
        <v>418070954.96274644</v>
      </c>
      <c r="D115" s="1" t="s">
        <v>106</v>
      </c>
      <c r="E115" s="1">
        <v>0</v>
      </c>
      <c r="G115" s="1" t="s">
        <v>106</v>
      </c>
      <c r="H115" s="2">
        <v>1012502052.7230148</v>
      </c>
      <c r="J115" s="1" t="s">
        <v>106</v>
      </c>
      <c r="K115" s="20">
        <v>595228057.4626466</v>
      </c>
    </row>
    <row r="116" spans="1:11" x14ac:dyDescent="0.35">
      <c r="A116" s="1" t="s">
        <v>107</v>
      </c>
      <c r="B116" s="20">
        <v>422943422.41244954</v>
      </c>
      <c r="D116" s="1" t="s">
        <v>107</v>
      </c>
      <c r="E116" s="1">
        <v>0</v>
      </c>
      <c r="G116" s="1" t="s">
        <v>107</v>
      </c>
      <c r="H116" s="2">
        <v>984231351.23104429</v>
      </c>
      <c r="J116" s="1" t="s">
        <v>107</v>
      </c>
      <c r="K116" s="20">
        <v>606015367.14167762</v>
      </c>
    </row>
    <row r="117" spans="1:11" x14ac:dyDescent="0.35">
      <c r="A117" s="1" t="s">
        <v>108</v>
      </c>
      <c r="B117" s="20">
        <v>394691956.69192821</v>
      </c>
      <c r="D117" s="1" t="s">
        <v>108</v>
      </c>
      <c r="E117" s="1">
        <v>0</v>
      </c>
      <c r="G117" s="1" t="s">
        <v>108</v>
      </c>
      <c r="H117" s="2">
        <v>998724492.53264832</v>
      </c>
      <c r="J117" s="1" t="s">
        <v>108</v>
      </c>
      <c r="K117" s="20">
        <v>590579416.19975007</v>
      </c>
    </row>
    <row r="118" spans="1:11" x14ac:dyDescent="0.35">
      <c r="A118" s="1" t="s">
        <v>109</v>
      </c>
      <c r="B118" s="20">
        <v>401780660.49425209</v>
      </c>
      <c r="D118" s="1" t="s">
        <v>109</v>
      </c>
      <c r="E118" s="1">
        <v>0</v>
      </c>
      <c r="G118" s="1" t="s">
        <v>109</v>
      </c>
      <c r="H118" s="2">
        <v>978530226.48959994</v>
      </c>
      <c r="J118" s="1" t="s">
        <v>109</v>
      </c>
      <c r="K118" s="20">
        <v>585710247.67974901</v>
      </c>
    </row>
    <row r="119" spans="1:11" x14ac:dyDescent="0.35">
      <c r="A119" s="1" t="s">
        <v>110</v>
      </c>
      <c r="B119" s="20">
        <v>401812566.28830832</v>
      </c>
      <c r="D119" s="1" t="s">
        <v>110</v>
      </c>
      <c r="E119" s="1">
        <v>0</v>
      </c>
      <c r="G119" s="1" t="s">
        <v>110</v>
      </c>
      <c r="H119" s="2">
        <v>978880806.63452268</v>
      </c>
      <c r="J119" s="1" t="s">
        <v>110</v>
      </c>
      <c r="K119" s="20">
        <v>582625543.67672026</v>
      </c>
    </row>
    <row r="120" spans="1:11" x14ac:dyDescent="0.35">
      <c r="A120" s="1" t="s">
        <v>111</v>
      </c>
      <c r="B120" s="20">
        <v>382492444.18463629</v>
      </c>
      <c r="D120" s="1" t="s">
        <v>111</v>
      </c>
      <c r="E120" s="1">
        <v>0</v>
      </c>
      <c r="G120" s="1" t="s">
        <v>111</v>
      </c>
      <c r="H120" s="2">
        <v>982142915.58357716</v>
      </c>
      <c r="J120" s="1" t="s">
        <v>111</v>
      </c>
      <c r="K120" s="20">
        <v>566520406.16138041</v>
      </c>
    </row>
    <row r="121" spans="1:11" x14ac:dyDescent="0.35">
      <c r="A121" s="1" t="s">
        <v>112</v>
      </c>
      <c r="B121" s="20">
        <v>382977698.69143558</v>
      </c>
      <c r="D121" s="1" t="s">
        <v>112</v>
      </c>
      <c r="E121" s="1">
        <v>0</v>
      </c>
      <c r="G121" s="1" t="s">
        <v>112</v>
      </c>
      <c r="H121" s="2">
        <v>973153786.56139994</v>
      </c>
      <c r="J121" s="1" t="s">
        <v>112</v>
      </c>
      <c r="K121" s="20">
        <v>567025864.50529945</v>
      </c>
    </row>
    <row r="122" spans="1:11" x14ac:dyDescent="0.35">
      <c r="A122" s="1" t="s">
        <v>113</v>
      </c>
      <c r="B122" s="20">
        <v>384937206.50641191</v>
      </c>
      <c r="D122" s="1" t="s">
        <v>113</v>
      </c>
      <c r="E122" s="1">
        <v>0</v>
      </c>
      <c r="G122" s="1" t="s">
        <v>113</v>
      </c>
      <c r="H122" s="2">
        <v>961637921.9714793</v>
      </c>
      <c r="J122" s="1" t="s">
        <v>113</v>
      </c>
      <c r="K122" s="20">
        <v>564712745.27526903</v>
      </c>
    </row>
    <row r="123" spans="1:11" x14ac:dyDescent="0.35">
      <c r="A123" s="1" t="s">
        <v>224</v>
      </c>
      <c r="B123" s="20">
        <v>422617500.77689528</v>
      </c>
      <c r="D123" s="1" t="s">
        <v>224</v>
      </c>
      <c r="E123" s="1">
        <v>0</v>
      </c>
      <c r="G123" s="1" t="s">
        <v>224</v>
      </c>
      <c r="H123" s="2">
        <v>1005262593.2674537</v>
      </c>
      <c r="J123" s="1" t="s">
        <v>224</v>
      </c>
      <c r="K123" s="20">
        <v>606316287.98080993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D54D8-FB61-4C11-9C5F-564196C4C649}">
  <sheetPr codeName="Sheet9">
    <tabColor theme="4"/>
  </sheetPr>
  <dimension ref="A2:O124"/>
  <sheetViews>
    <sheetView workbookViewId="0">
      <selection activeCell="G42" sqref="G42"/>
    </sheetView>
  </sheetViews>
  <sheetFormatPr defaultColWidth="8.86328125" defaultRowHeight="11.65" x14ac:dyDescent="0.35"/>
  <cols>
    <col min="1" max="1" width="8.86328125" style="1"/>
    <col min="2" max="2" width="21.796875" style="1" bestFit="1" customWidth="1"/>
    <col min="3" max="3" width="15.265625" style="1" bestFit="1" customWidth="1"/>
    <col min="4" max="4" width="9.86328125" style="1" customWidth="1"/>
    <col min="5" max="5" width="8.86328125" style="1"/>
    <col min="6" max="6" width="15.86328125" style="1" customWidth="1"/>
    <col min="7" max="7" width="15.265625" style="1" bestFit="1" customWidth="1"/>
    <col min="8" max="9" width="8.86328125" style="1"/>
    <col min="10" max="10" width="20.1328125" style="1" customWidth="1"/>
    <col min="11" max="11" width="15.265625" style="1" bestFit="1" customWidth="1"/>
    <col min="12" max="13" width="8.86328125" style="1"/>
    <col min="14" max="14" width="13.265625" style="1" bestFit="1" customWidth="1"/>
    <col min="15" max="15" width="14.265625" style="1" bestFit="1" customWidth="1"/>
    <col min="16" max="16384" width="8.86328125" style="1"/>
  </cols>
  <sheetData>
    <row r="2" spans="1:15" x14ac:dyDescent="0.35">
      <c r="A2" s="1" t="s">
        <v>117</v>
      </c>
      <c r="B2" s="2">
        <f>+MIN(B11:B124)</f>
        <v>-9388784.5560971703</v>
      </c>
      <c r="C2" s="2">
        <f>+MIN(C11:C124)</f>
        <v>-40033441.841371126</v>
      </c>
      <c r="D2" s="2"/>
      <c r="E2" s="1" t="s">
        <v>117</v>
      </c>
      <c r="F2" s="2">
        <f>+MIN(F11:F124)</f>
        <v>-23925348.770514276</v>
      </c>
      <c r="G2" s="2">
        <f>+MIN(G11:G124)</f>
        <v>-270648769.1288287</v>
      </c>
      <c r="H2" s="2"/>
      <c r="I2" s="1" t="s">
        <v>117</v>
      </c>
      <c r="J2" s="2">
        <f>+MIN(J11:J124)</f>
        <v>5061625.2885219026</v>
      </c>
      <c r="K2" s="2">
        <f>+MIN(K11:K124)</f>
        <v>-24756184.094528172</v>
      </c>
      <c r="M2" s="1" t="s">
        <v>117</v>
      </c>
      <c r="N2" s="2">
        <f>+MIN(N11:N124)</f>
        <v>-9932939.298884185</v>
      </c>
      <c r="O2" s="2">
        <f>+MIN(O11:O124)</f>
        <v>-33997394.64749489</v>
      </c>
    </row>
    <row r="3" spans="1:15" x14ac:dyDescent="0.35">
      <c r="A3" s="1" t="s">
        <v>118</v>
      </c>
      <c r="B3" s="2">
        <f>+MAX(B11:B124)</f>
        <v>68609749.674422726</v>
      </c>
      <c r="C3" s="2">
        <f>+MAX(C11:C124)</f>
        <v>341140737.91699183</v>
      </c>
      <c r="D3" s="2"/>
      <c r="E3" s="1" t="s">
        <v>118</v>
      </c>
      <c r="F3" s="2">
        <f>+MAX(F11:F124)</f>
        <v>79041222.334566817</v>
      </c>
      <c r="G3" s="2">
        <f>+MAX(G11:G124)</f>
        <v>298902467.54571909</v>
      </c>
      <c r="H3" s="2"/>
      <c r="I3" s="1" t="s">
        <v>118</v>
      </c>
      <c r="J3" s="2">
        <f>+MAX(J11:J124)</f>
        <v>83004390.262244791</v>
      </c>
      <c r="K3" s="2">
        <f>+MAX(K11:K124)</f>
        <v>274256086.41278404</v>
      </c>
      <c r="M3" s="1" t="s">
        <v>118</v>
      </c>
      <c r="N3" s="2">
        <f>+MAX(N11:N124)</f>
        <v>72826820.811549693</v>
      </c>
      <c r="O3" s="2">
        <f>+MAX(O11:O124)</f>
        <v>304499303.73420089</v>
      </c>
    </row>
    <row r="4" spans="1:15" x14ac:dyDescent="0.35">
      <c r="A4" s="1" t="s">
        <v>119</v>
      </c>
      <c r="B4" s="2">
        <f>AVERAGE(B11:B124)</f>
        <v>33848524.577433854</v>
      </c>
      <c r="C4" s="2">
        <f>AVERAGE(C11:C124)</f>
        <v>97779003.938382566</v>
      </c>
      <c r="D4" s="2"/>
      <c r="E4" s="1" t="s">
        <v>119</v>
      </c>
      <c r="F4" s="2">
        <f>AVERAGE(F11:F124)</f>
        <v>36292972.089564241</v>
      </c>
      <c r="G4" s="2">
        <f>AVERAGE(G11:G124)</f>
        <v>136357850.86621016</v>
      </c>
      <c r="H4" s="2"/>
      <c r="I4" s="1" t="s">
        <v>119</v>
      </c>
      <c r="J4" s="2">
        <f>AVERAGE(J11:J124)</f>
        <v>43881383.802548267</v>
      </c>
      <c r="K4" s="2">
        <f>AVERAGE(K11:K124)</f>
        <v>119109808.66961811</v>
      </c>
      <c r="M4" s="1" t="s">
        <v>119</v>
      </c>
      <c r="N4" s="2">
        <f>AVERAGE(N11:N124)</f>
        <v>35080593.370007999</v>
      </c>
      <c r="O4" s="2">
        <f>AVERAGE(O11:O124)</f>
        <v>104698330.01776573</v>
      </c>
    </row>
    <row r="5" spans="1:15" x14ac:dyDescent="0.35">
      <c r="A5" s="1" t="s">
        <v>120</v>
      </c>
      <c r="B5" s="2">
        <f>+MEDIAN(B11:B124)</f>
        <v>34926649.957806915</v>
      </c>
      <c r="C5" s="2">
        <f>+MEDIAN(C11:C124)</f>
        <v>95391830.576444417</v>
      </c>
      <c r="D5" s="2"/>
      <c r="E5" s="1" t="s">
        <v>120</v>
      </c>
      <c r="F5" s="2">
        <f>+MEDIAN(F11:F124)</f>
        <v>35624960.705545411</v>
      </c>
      <c r="G5" s="2">
        <f>+MEDIAN(G11:G124)</f>
        <v>126396954.26361133</v>
      </c>
      <c r="H5" s="2"/>
      <c r="I5" s="1" t="s">
        <v>120</v>
      </c>
      <c r="J5" s="2">
        <f>+MEDIAN(J11:J124)</f>
        <v>43247761.274277195</v>
      </c>
      <c r="K5" s="2">
        <f>+MEDIAN(K11:K124)</f>
        <v>106719239.23775595</v>
      </c>
      <c r="M5" s="1" t="s">
        <v>120</v>
      </c>
      <c r="N5" s="2">
        <f>+MEDIAN(N11:N124)</f>
        <v>34935992.194334373</v>
      </c>
      <c r="O5" s="2">
        <f>+MEDIAN(O11:O124)</f>
        <v>108465668.57016677</v>
      </c>
    </row>
    <row r="6" spans="1:15" x14ac:dyDescent="0.35">
      <c r="A6" s="1" t="s">
        <v>220</v>
      </c>
      <c r="B6" s="2">
        <f>+QUARTILE(B11:B124,1)</f>
        <v>24306010.558986187</v>
      </c>
      <c r="C6" s="2">
        <f>+QUARTILE(C11:C124,1)</f>
        <v>64968811.407986522</v>
      </c>
      <c r="D6" s="2"/>
      <c r="E6" s="1" t="s">
        <v>220</v>
      </c>
      <c r="F6" s="2">
        <f>+QUARTILE(F11:F124,1)</f>
        <v>27924533.863955282</v>
      </c>
      <c r="G6" s="2">
        <f>+QUARTILE(G11:G124,1)</f>
        <v>103222301.06450444</v>
      </c>
      <c r="H6" s="2"/>
      <c r="I6" s="1" t="s">
        <v>220</v>
      </c>
      <c r="J6" s="2">
        <f>+QUARTILE(J11:J124,1)</f>
        <v>34761950.034735173</v>
      </c>
      <c r="K6" s="2">
        <f>+QUARTILE(K11:K124,1)</f>
        <v>84709070.283198863</v>
      </c>
      <c r="M6" s="1" t="s">
        <v>220</v>
      </c>
      <c r="N6" s="2">
        <f>+QUARTILE(N11:N124,1)</f>
        <v>24447115.61531008</v>
      </c>
      <c r="O6" s="2">
        <f>+QUARTILE(O11:O124,1)</f>
        <v>78293026.320336312</v>
      </c>
    </row>
    <row r="7" spans="1:15" x14ac:dyDescent="0.35">
      <c r="A7" s="1" t="s">
        <v>221</v>
      </c>
      <c r="B7" s="2">
        <f>+QUARTILE(B11:B124,3)</f>
        <v>42956678.244215503</v>
      </c>
      <c r="C7" s="2">
        <f>+QUARTILE(C11:C124,3)</f>
        <v>124253640.70428218</v>
      </c>
      <c r="D7" s="2"/>
      <c r="E7" s="1" t="s">
        <v>221</v>
      </c>
      <c r="F7" s="2">
        <f>+QUARTILE(F11:F124,3)</f>
        <v>46910775.127005748</v>
      </c>
      <c r="G7" s="2">
        <f>+QUARTILE(G11:G124,3)</f>
        <v>177619160.49675772</v>
      </c>
      <c r="H7" s="2"/>
      <c r="I7" s="1" t="s">
        <v>221</v>
      </c>
      <c r="J7" s="2">
        <f>+QUARTILE(J11:J124,3)</f>
        <v>54363920.359214574</v>
      </c>
      <c r="K7" s="2">
        <f>+QUARTILE(K11:K124,3)</f>
        <v>145740955.62145334</v>
      </c>
      <c r="M7" s="1" t="s">
        <v>221</v>
      </c>
      <c r="N7" s="2">
        <f>+QUARTILE(N11:N124,3)</f>
        <v>45155031.028730199</v>
      </c>
      <c r="O7" s="2">
        <f>+QUARTILE(O11:O124,3)</f>
        <v>132681458.94632947</v>
      </c>
    </row>
    <row r="9" spans="1:15" x14ac:dyDescent="0.35">
      <c r="B9" s="1" t="s">
        <v>0</v>
      </c>
      <c r="C9" s="23"/>
      <c r="E9" s="1" t="s">
        <v>114</v>
      </c>
      <c r="I9" s="1" t="s">
        <v>115</v>
      </c>
      <c r="M9" s="1" t="s">
        <v>161</v>
      </c>
    </row>
    <row r="10" spans="1:15" x14ac:dyDescent="0.35">
      <c r="A10" s="1" t="s">
        <v>116</v>
      </c>
      <c r="B10" s="1" t="s">
        <v>212</v>
      </c>
      <c r="C10" s="1" t="s">
        <v>213</v>
      </c>
      <c r="E10" s="1" t="s">
        <v>116</v>
      </c>
      <c r="F10" s="1" t="s">
        <v>212</v>
      </c>
      <c r="G10" s="1" t="s">
        <v>213</v>
      </c>
      <c r="I10" s="1" t="s">
        <v>116</v>
      </c>
      <c r="J10" s="1" t="s">
        <v>212</v>
      </c>
      <c r="K10" s="1" t="s">
        <v>213</v>
      </c>
      <c r="M10" s="1" t="s">
        <v>116</v>
      </c>
      <c r="N10" s="1" t="s">
        <v>212</v>
      </c>
      <c r="O10" s="1" t="s">
        <v>213</v>
      </c>
    </row>
    <row r="11" spans="1:15" x14ac:dyDescent="0.35">
      <c r="A11" s="1" t="s">
        <v>1</v>
      </c>
      <c r="B11" s="20">
        <v>20568152.322161149</v>
      </c>
      <c r="C11" s="20">
        <v>86685881.351725206</v>
      </c>
      <c r="E11" s="1" t="s">
        <v>1</v>
      </c>
      <c r="F11" s="20">
        <v>-2600561.1420169617</v>
      </c>
      <c r="G11" s="20">
        <v>-2637771.2822154774</v>
      </c>
      <c r="I11" s="1" t="s">
        <v>1</v>
      </c>
      <c r="J11" s="20">
        <v>23930640.159105189</v>
      </c>
      <c r="K11" s="20">
        <v>21335416.351066619</v>
      </c>
      <c r="M11" s="1" t="s">
        <v>1</v>
      </c>
      <c r="N11" s="20">
        <v>10440441.037443932</v>
      </c>
      <c r="O11" s="20">
        <v>-9815164.0345168374</v>
      </c>
    </row>
    <row r="12" spans="1:15" x14ac:dyDescent="0.35">
      <c r="A12" s="1" t="s">
        <v>2</v>
      </c>
      <c r="B12" s="20">
        <v>38485633.879519559</v>
      </c>
      <c r="C12" s="20">
        <v>137370613.71367568</v>
      </c>
      <c r="E12" s="1" t="s">
        <v>2</v>
      </c>
      <c r="F12" s="20">
        <v>25163613.535468884</v>
      </c>
      <c r="G12" s="20">
        <v>151086378.16085029</v>
      </c>
      <c r="I12" s="1" t="s">
        <v>2</v>
      </c>
      <c r="J12" s="20">
        <v>52298291.429911256</v>
      </c>
      <c r="K12" s="20">
        <v>87184136.677771285</v>
      </c>
      <c r="M12" s="1" t="s">
        <v>2</v>
      </c>
      <c r="N12" s="20">
        <v>43344943.238701031</v>
      </c>
      <c r="O12" s="20">
        <v>177714288.36667013</v>
      </c>
    </row>
    <row r="13" spans="1:15" x14ac:dyDescent="0.35">
      <c r="A13" s="1" t="s">
        <v>3</v>
      </c>
      <c r="B13" s="20">
        <v>21402641.824877869</v>
      </c>
      <c r="C13" s="20">
        <v>93668910.922805309</v>
      </c>
      <c r="E13" s="1" t="s">
        <v>3</v>
      </c>
      <c r="F13" s="20">
        <v>20810792.123810492</v>
      </c>
      <c r="G13" s="20">
        <v>146113225.15250623</v>
      </c>
      <c r="I13" s="1" t="s">
        <v>3</v>
      </c>
      <c r="J13" s="20">
        <v>53760311.940446034</v>
      </c>
      <c r="K13" s="20">
        <v>220593029.19189513</v>
      </c>
      <c r="M13" s="1" t="s">
        <v>3</v>
      </c>
      <c r="N13" s="20">
        <v>34967249.12350446</v>
      </c>
      <c r="O13" s="20">
        <v>142835163.58389238</v>
      </c>
    </row>
    <row r="14" spans="1:15" x14ac:dyDescent="0.35">
      <c r="A14" s="1" t="s">
        <v>4</v>
      </c>
      <c r="B14" s="20">
        <v>67778693.574437827</v>
      </c>
      <c r="C14" s="20">
        <v>341140737.91699183</v>
      </c>
      <c r="E14" s="1" t="s">
        <v>4</v>
      </c>
      <c r="F14" s="20">
        <v>57136393.3638134</v>
      </c>
      <c r="G14" s="20">
        <v>298902467.54571909</v>
      </c>
      <c r="I14" s="1" t="s">
        <v>4</v>
      </c>
      <c r="J14" s="20">
        <v>54865845.397393048</v>
      </c>
      <c r="K14" s="20">
        <v>225488847.85519385</v>
      </c>
      <c r="M14" s="1" t="s">
        <v>4</v>
      </c>
      <c r="N14" s="20">
        <v>48159937.871073112</v>
      </c>
      <c r="O14" s="20">
        <v>304499303.73420089</v>
      </c>
    </row>
    <row r="15" spans="1:15" x14ac:dyDescent="0.35">
      <c r="A15" s="1" t="s">
        <v>5</v>
      </c>
      <c r="B15" s="20">
        <v>58586953.212423429</v>
      </c>
      <c r="C15" s="20">
        <v>199763236.48582557</v>
      </c>
      <c r="E15" s="1" t="s">
        <v>5</v>
      </c>
      <c r="F15" s="20">
        <v>33581230.134215884</v>
      </c>
      <c r="G15" s="20">
        <v>135995666.30648768</v>
      </c>
      <c r="I15" s="1" t="s">
        <v>5</v>
      </c>
      <c r="J15" s="20">
        <v>46637116.978642084</v>
      </c>
      <c r="K15" s="20">
        <v>129707665.73618148</v>
      </c>
      <c r="M15" s="1" t="s">
        <v>5</v>
      </c>
      <c r="N15" s="20">
        <v>34710669.903544687</v>
      </c>
      <c r="O15" s="20">
        <v>144707407.49749154</v>
      </c>
    </row>
    <row r="16" spans="1:15" x14ac:dyDescent="0.35">
      <c r="A16" s="1" t="s">
        <v>6</v>
      </c>
      <c r="B16" s="20">
        <v>46680300.734636769</v>
      </c>
      <c r="C16" s="20">
        <v>105668166.86918232</v>
      </c>
      <c r="E16" s="1" t="s">
        <v>6</v>
      </c>
      <c r="F16" s="20">
        <v>25218795.282652304</v>
      </c>
      <c r="G16" s="20">
        <v>130143877.39371823</v>
      </c>
      <c r="I16" s="1" t="s">
        <v>6</v>
      </c>
      <c r="J16" s="20">
        <v>37047674.954644121</v>
      </c>
      <c r="K16" s="20">
        <v>42636388.067945063</v>
      </c>
      <c r="M16" s="1" t="s">
        <v>6</v>
      </c>
      <c r="N16" s="20">
        <v>43059657.919366553</v>
      </c>
      <c r="O16" s="20">
        <v>103907533.12713872</v>
      </c>
    </row>
    <row r="17" spans="1:15" x14ac:dyDescent="0.35">
      <c r="A17" s="1" t="s">
        <v>7</v>
      </c>
      <c r="B17" s="20">
        <v>45128233.906985678</v>
      </c>
      <c r="C17" s="20">
        <v>128852006.97562957</v>
      </c>
      <c r="E17" s="1" t="s">
        <v>7</v>
      </c>
      <c r="F17" s="20">
        <v>62726010.174754761</v>
      </c>
      <c r="G17" s="20">
        <v>198382516.07823184</v>
      </c>
      <c r="I17" s="1" t="s">
        <v>7</v>
      </c>
      <c r="J17" s="20">
        <v>43446327.767876998</v>
      </c>
      <c r="K17" s="20">
        <v>106093658.55647215</v>
      </c>
      <c r="M17" s="1" t="s">
        <v>7</v>
      </c>
      <c r="N17" s="20">
        <v>47288793.510721304</v>
      </c>
      <c r="O17" s="20">
        <v>153563729.07850569</v>
      </c>
    </row>
    <row r="18" spans="1:15" x14ac:dyDescent="0.35">
      <c r="A18" s="1" t="s">
        <v>8</v>
      </c>
      <c r="B18" s="20">
        <v>54581901.013134703</v>
      </c>
      <c r="C18" s="20">
        <v>123441637.00520635</v>
      </c>
      <c r="E18" s="1" t="s">
        <v>8</v>
      </c>
      <c r="F18" s="20">
        <v>65192626.145862058</v>
      </c>
      <c r="G18" s="20">
        <v>238257181.60212752</v>
      </c>
      <c r="I18" s="1" t="s">
        <v>8</v>
      </c>
      <c r="J18" s="20">
        <v>44094483.491293788</v>
      </c>
      <c r="K18" s="20">
        <v>91969465.421682507</v>
      </c>
      <c r="M18" s="1" t="s">
        <v>8</v>
      </c>
      <c r="N18" s="20">
        <v>44181595.546248399</v>
      </c>
      <c r="O18" s="20">
        <v>111281206.94068874</v>
      </c>
    </row>
    <row r="19" spans="1:15" x14ac:dyDescent="0.35">
      <c r="A19" s="1" t="s">
        <v>9</v>
      </c>
      <c r="B19" s="20">
        <v>40079629.028548852</v>
      </c>
      <c r="C19" s="20">
        <v>117134777.24565732</v>
      </c>
      <c r="E19" s="1" t="s">
        <v>9</v>
      </c>
      <c r="F19" s="20">
        <v>57011393.788209401</v>
      </c>
      <c r="G19" s="20">
        <v>164214067.81304315</v>
      </c>
      <c r="I19" s="1" t="s">
        <v>9</v>
      </c>
      <c r="J19" s="20">
        <v>21990694.647820666</v>
      </c>
      <c r="K19" s="20">
        <v>28820595.931574315</v>
      </c>
      <c r="M19" s="1" t="s">
        <v>9</v>
      </c>
      <c r="N19" s="20">
        <v>23860091.519843623</v>
      </c>
      <c r="O19" s="20">
        <v>50967050.945534587</v>
      </c>
    </row>
    <row r="20" spans="1:15" x14ac:dyDescent="0.35">
      <c r="A20" s="1" t="s">
        <v>10</v>
      </c>
      <c r="B20" s="20">
        <v>31446720.022488452</v>
      </c>
      <c r="C20" s="20">
        <v>102689852.95777649</v>
      </c>
      <c r="E20" s="1" t="s">
        <v>10</v>
      </c>
      <c r="F20" s="20">
        <v>22407073.785872784</v>
      </c>
      <c r="G20" s="20">
        <v>87092300.779230475</v>
      </c>
      <c r="I20" s="1" t="s">
        <v>10</v>
      </c>
      <c r="J20" s="20">
        <v>12734741.171635915</v>
      </c>
      <c r="K20" s="20">
        <v>14880122.102639558</v>
      </c>
      <c r="M20" s="1" t="s">
        <v>10</v>
      </c>
      <c r="N20" s="20">
        <v>15221067.581651667</v>
      </c>
      <c r="O20" s="20">
        <v>36512224.810417116</v>
      </c>
    </row>
    <row r="21" spans="1:15" x14ac:dyDescent="0.35">
      <c r="A21" s="1" t="s">
        <v>11</v>
      </c>
      <c r="B21" s="20">
        <v>47805917.562536918</v>
      </c>
      <c r="C21" s="20">
        <v>143322191.79434159</v>
      </c>
      <c r="E21" s="1" t="s">
        <v>11</v>
      </c>
      <c r="F21" s="20">
        <v>11024897.093162999</v>
      </c>
      <c r="G21" s="20">
        <v>86774946.315042362</v>
      </c>
      <c r="I21" s="1" t="s">
        <v>11</v>
      </c>
      <c r="J21" s="20">
        <v>58196450.983154207</v>
      </c>
      <c r="K21" s="20">
        <v>165915053.91915086</v>
      </c>
      <c r="M21" s="1" t="s">
        <v>11</v>
      </c>
      <c r="N21" s="20">
        <v>45883469.000558287</v>
      </c>
      <c r="O21" s="20">
        <v>149789225.62721598</v>
      </c>
    </row>
    <row r="22" spans="1:15" x14ac:dyDescent="0.35">
      <c r="A22" s="1" t="s">
        <v>12</v>
      </c>
      <c r="B22" s="20">
        <v>26577127.493572038</v>
      </c>
      <c r="C22" s="20">
        <v>78095039.933925614</v>
      </c>
      <c r="E22" s="1" t="s">
        <v>12</v>
      </c>
      <c r="F22" s="20">
        <v>-8426631.6728966217</v>
      </c>
      <c r="G22" s="20">
        <v>45775992.217894815</v>
      </c>
      <c r="I22" s="1" t="s">
        <v>12</v>
      </c>
      <c r="J22" s="20">
        <v>36969792.156266689</v>
      </c>
      <c r="K22" s="20">
        <v>100689381.98071903</v>
      </c>
      <c r="M22" s="1" t="s">
        <v>12</v>
      </c>
      <c r="N22" s="20">
        <v>24655851.236959085</v>
      </c>
      <c r="O22" s="20">
        <v>84562971.948274732</v>
      </c>
    </row>
    <row r="23" spans="1:15" x14ac:dyDescent="0.35">
      <c r="A23" s="1" t="s">
        <v>13</v>
      </c>
      <c r="B23" s="20">
        <v>50017980.626274094</v>
      </c>
      <c r="C23" s="20">
        <v>102382096.20349883</v>
      </c>
      <c r="E23" s="1" t="s">
        <v>13</v>
      </c>
      <c r="F23" s="20">
        <v>68522387.719950587</v>
      </c>
      <c r="G23" s="20">
        <v>201715641.31509158</v>
      </c>
      <c r="I23" s="1" t="s">
        <v>13</v>
      </c>
      <c r="J23" s="20">
        <v>26879056.795470439</v>
      </c>
      <c r="K23" s="20">
        <v>36634057.838680603</v>
      </c>
      <c r="M23" s="1" t="s">
        <v>13</v>
      </c>
      <c r="N23" s="20">
        <v>40374235.680864692</v>
      </c>
      <c r="O23" s="20">
        <v>56996955.779410742</v>
      </c>
    </row>
    <row r="24" spans="1:15" x14ac:dyDescent="0.35">
      <c r="A24" s="1" t="s">
        <v>14</v>
      </c>
      <c r="B24" s="20">
        <v>31725685.258786336</v>
      </c>
      <c r="C24" s="20">
        <v>79208083.256247029</v>
      </c>
      <c r="E24" s="1" t="s">
        <v>14</v>
      </c>
      <c r="F24" s="20">
        <v>54469336.434754759</v>
      </c>
      <c r="G24" s="20">
        <v>147701838.82614061</v>
      </c>
      <c r="I24" s="1" t="s">
        <v>14</v>
      </c>
      <c r="J24" s="20">
        <v>57666073.963776566</v>
      </c>
      <c r="K24" s="20">
        <v>140795672.38780689</v>
      </c>
      <c r="M24" s="1" t="s">
        <v>14</v>
      </c>
      <c r="N24" s="20">
        <v>67930042.215356544</v>
      </c>
      <c r="O24" s="20">
        <v>222532125.79844949</v>
      </c>
    </row>
    <row r="25" spans="1:15" x14ac:dyDescent="0.35">
      <c r="A25" s="1" t="s">
        <v>15</v>
      </c>
      <c r="B25" s="20">
        <v>37686368.823568039</v>
      </c>
      <c r="C25" s="20">
        <v>77428095.333357066</v>
      </c>
      <c r="E25" s="1" t="s">
        <v>15</v>
      </c>
      <c r="F25" s="20">
        <v>37142571.535035834</v>
      </c>
      <c r="G25" s="20">
        <v>93523730.915126309</v>
      </c>
      <c r="I25" s="1" t="s">
        <v>15</v>
      </c>
      <c r="J25" s="20">
        <v>58689963.919283062</v>
      </c>
      <c r="K25" s="20">
        <v>141723862.17229772</v>
      </c>
      <c r="M25" s="1" t="s">
        <v>15</v>
      </c>
      <c r="N25" s="20">
        <v>72826820.811549693</v>
      </c>
      <c r="O25" s="20">
        <v>211004432.93084806</v>
      </c>
    </row>
    <row r="26" spans="1:15" x14ac:dyDescent="0.35">
      <c r="A26" s="1" t="s">
        <v>16</v>
      </c>
      <c r="B26" s="20">
        <v>39896682.978419684</v>
      </c>
      <c r="C26" s="20">
        <v>117766619.59943156</v>
      </c>
      <c r="E26" s="1" t="s">
        <v>16</v>
      </c>
      <c r="F26" s="20">
        <v>19171461.582969092</v>
      </c>
      <c r="G26" s="20">
        <v>146034676.94494739</v>
      </c>
      <c r="I26" s="1" t="s">
        <v>16</v>
      </c>
      <c r="J26" s="20">
        <v>40115019.069703959</v>
      </c>
      <c r="K26" s="20">
        <v>133728773.48578212</v>
      </c>
      <c r="M26" s="1" t="s">
        <v>16</v>
      </c>
      <c r="N26" s="20">
        <v>35105732.93625024</v>
      </c>
      <c r="O26" s="20">
        <v>131649387.60788225</v>
      </c>
    </row>
    <row r="27" spans="1:15" x14ac:dyDescent="0.35">
      <c r="A27" s="1" t="s">
        <v>17</v>
      </c>
      <c r="B27" s="20">
        <v>24295139.855429579</v>
      </c>
      <c r="C27" s="20">
        <v>56443149.298352383</v>
      </c>
      <c r="E27" s="1" t="s">
        <v>17</v>
      </c>
      <c r="F27" s="20">
        <v>4160038.8088098927</v>
      </c>
      <c r="G27" s="20">
        <v>85141527.431802556</v>
      </c>
      <c r="I27" s="1" t="s">
        <v>17</v>
      </c>
      <c r="J27" s="20">
        <v>24526460.074080613</v>
      </c>
      <c r="K27" s="20">
        <v>72408955.257436886</v>
      </c>
      <c r="M27" s="1" t="s">
        <v>17</v>
      </c>
      <c r="N27" s="20">
        <v>19434365.62059667</v>
      </c>
      <c r="O27" s="20">
        <v>70328912.307735428</v>
      </c>
    </row>
    <row r="28" spans="1:15" x14ac:dyDescent="0.35">
      <c r="A28" s="1" t="s">
        <v>18</v>
      </c>
      <c r="B28" s="20">
        <v>30139294.185435466</v>
      </c>
      <c r="C28" s="20">
        <v>139450115.03527418</v>
      </c>
      <c r="E28" s="1" t="s">
        <v>18</v>
      </c>
      <c r="F28" s="20">
        <v>12436092.00773333</v>
      </c>
      <c r="G28" s="20">
        <v>134875909.66504145</v>
      </c>
      <c r="I28" s="1" t="s">
        <v>18</v>
      </c>
      <c r="J28" s="20">
        <v>22305883.887056172</v>
      </c>
      <c r="K28" s="20">
        <v>82111433.302339569</v>
      </c>
      <c r="M28" s="1" t="s">
        <v>18</v>
      </c>
      <c r="N28" s="20">
        <v>33694828.573533133</v>
      </c>
      <c r="O28" s="20">
        <v>123267599.45886603</v>
      </c>
    </row>
    <row r="29" spans="1:15" x14ac:dyDescent="0.35">
      <c r="A29" s="1" t="s">
        <v>19</v>
      </c>
      <c r="B29" s="20">
        <v>24489423.86363294</v>
      </c>
      <c r="C29" s="20">
        <v>32810518.556425948</v>
      </c>
      <c r="E29" s="1" t="s">
        <v>19</v>
      </c>
      <c r="F29" s="20">
        <v>28353437.26194283</v>
      </c>
      <c r="G29" s="20">
        <v>154025150.18666488</v>
      </c>
      <c r="I29" s="1" t="s">
        <v>19</v>
      </c>
      <c r="J29" s="20">
        <v>40248905.191727772</v>
      </c>
      <c r="K29" s="20">
        <v>87652929.777910307</v>
      </c>
      <c r="M29" s="1" t="s">
        <v>19</v>
      </c>
      <c r="N29" s="20">
        <v>24043651.424802076</v>
      </c>
      <c r="O29" s="20">
        <v>33708837.058134675</v>
      </c>
    </row>
    <row r="30" spans="1:15" x14ac:dyDescent="0.35">
      <c r="A30" s="1" t="s">
        <v>20</v>
      </c>
      <c r="B30" s="20">
        <v>34523476.86203669</v>
      </c>
      <c r="C30" s="20">
        <v>81192457.396330282</v>
      </c>
      <c r="E30" s="1" t="s">
        <v>20</v>
      </c>
      <c r="F30" s="20">
        <v>41555999.404721722</v>
      </c>
      <c r="G30" s="20">
        <v>205135262.35363021</v>
      </c>
      <c r="I30" s="1" t="s">
        <v>20</v>
      </c>
      <c r="J30" s="20">
        <v>50839145.629613914</v>
      </c>
      <c r="K30" s="20">
        <v>135950794.22576952</v>
      </c>
      <c r="M30" s="1" t="s">
        <v>20</v>
      </c>
      <c r="N30" s="20">
        <v>34077855.907554775</v>
      </c>
      <c r="O30" s="20">
        <v>82090772.717920676</v>
      </c>
    </row>
    <row r="31" spans="1:15" x14ac:dyDescent="0.35">
      <c r="A31" s="1" t="s">
        <v>21</v>
      </c>
      <c r="B31" s="20">
        <v>43608142.465480074</v>
      </c>
      <c r="C31" s="20">
        <v>183980221.20824891</v>
      </c>
      <c r="E31" s="1" t="s">
        <v>21</v>
      </c>
      <c r="F31" s="20">
        <v>54210993.625190131</v>
      </c>
      <c r="G31" s="20">
        <v>288810589.98659831</v>
      </c>
      <c r="I31" s="1" t="s">
        <v>21</v>
      </c>
      <c r="J31" s="20">
        <v>24597345.303110614</v>
      </c>
      <c r="K31" s="20">
        <v>79238321.397634804</v>
      </c>
      <c r="M31" s="1" t="s">
        <v>21</v>
      </c>
      <c r="N31" s="20">
        <v>38753744.053696319</v>
      </c>
      <c r="O31" s="20">
        <v>165736187.21630928</v>
      </c>
    </row>
    <row r="32" spans="1:15" x14ac:dyDescent="0.35">
      <c r="A32" s="1" t="s">
        <v>22</v>
      </c>
      <c r="B32" s="20">
        <v>41097656.537367471</v>
      </c>
      <c r="C32" s="20">
        <v>171691765.33187604</v>
      </c>
      <c r="E32" s="1" t="s">
        <v>22</v>
      </c>
      <c r="F32" s="20">
        <v>42875303.667195395</v>
      </c>
      <c r="G32" s="20">
        <v>271605136.76199192</v>
      </c>
      <c r="I32" s="1" t="s">
        <v>22</v>
      </c>
      <c r="J32" s="20">
        <v>18866326.909079675</v>
      </c>
      <c r="K32" s="20">
        <v>57658322.274195611</v>
      </c>
      <c r="M32" s="1" t="s">
        <v>22</v>
      </c>
      <c r="N32" s="20">
        <v>37033537.176606894</v>
      </c>
      <c r="O32" s="20">
        <v>155186833.87207499</v>
      </c>
    </row>
    <row r="33" spans="1:15" x14ac:dyDescent="0.35">
      <c r="A33" s="1" t="s">
        <v>23</v>
      </c>
      <c r="B33" s="20">
        <v>30396859.553744324</v>
      </c>
      <c r="C33" s="20">
        <v>204471854.68810618</v>
      </c>
      <c r="E33" s="1" t="s">
        <v>23</v>
      </c>
      <c r="F33" s="20">
        <v>28363215.286573339</v>
      </c>
      <c r="G33" s="20">
        <v>177858459.52189744</v>
      </c>
      <c r="I33" s="1" t="s">
        <v>23</v>
      </c>
      <c r="J33" s="20">
        <v>44393171.561394006</v>
      </c>
      <c r="K33" s="20">
        <v>226349344.10134688</v>
      </c>
      <c r="M33" s="1" t="s">
        <v>23</v>
      </c>
      <c r="N33" s="20">
        <v>42440668.294626586</v>
      </c>
      <c r="O33" s="20">
        <v>234229507.11169276</v>
      </c>
    </row>
    <row r="34" spans="1:15" x14ac:dyDescent="0.35">
      <c r="A34" s="1" t="s">
        <v>24</v>
      </c>
      <c r="B34" s="20">
        <v>41370637.283551008</v>
      </c>
      <c r="C34" s="20">
        <v>134812095.08555907</v>
      </c>
      <c r="E34" s="1" t="s">
        <v>24</v>
      </c>
      <c r="F34" s="20">
        <v>18538461.230356049</v>
      </c>
      <c r="G34" s="20">
        <v>117355803.49793299</v>
      </c>
      <c r="I34" s="1" t="s">
        <v>24</v>
      </c>
      <c r="J34" s="20">
        <v>44441803.410098463</v>
      </c>
      <c r="K34" s="20">
        <v>94321238.501556307</v>
      </c>
      <c r="M34" s="1" t="s">
        <v>24</v>
      </c>
      <c r="N34" s="20">
        <v>32211701.547383141</v>
      </c>
      <c r="O34" s="20">
        <v>108273953.92649487</v>
      </c>
    </row>
    <row r="35" spans="1:15" x14ac:dyDescent="0.35">
      <c r="A35" s="1" t="s">
        <v>25</v>
      </c>
      <c r="B35" s="20">
        <v>43197472.263374239</v>
      </c>
      <c r="C35" s="20">
        <v>108136337.7814565</v>
      </c>
      <c r="E35" s="1" t="s">
        <v>25</v>
      </c>
      <c r="F35" s="20">
        <v>35176477.512436442</v>
      </c>
      <c r="G35" s="20">
        <v>143457116.60566217</v>
      </c>
      <c r="I35" s="1" t="s">
        <v>25</v>
      </c>
      <c r="J35" s="20">
        <v>34606049.806387298</v>
      </c>
      <c r="K35" s="20">
        <v>90075357.437719822</v>
      </c>
      <c r="M35" s="1" t="s">
        <v>25</v>
      </c>
      <c r="N35" s="20">
        <v>21817029.815039974</v>
      </c>
      <c r="O35" s="20">
        <v>45507760.746669389</v>
      </c>
    </row>
    <row r="36" spans="1:15" x14ac:dyDescent="0.35">
      <c r="A36" s="1" t="s">
        <v>26</v>
      </c>
      <c r="B36" s="20">
        <v>18359795.947442342</v>
      </c>
      <c r="C36" s="20">
        <v>47216297.29317385</v>
      </c>
      <c r="E36" s="1" t="s">
        <v>26</v>
      </c>
      <c r="F36" s="20">
        <v>18516054.068930369</v>
      </c>
      <c r="G36" s="20">
        <v>103192776.96203761</v>
      </c>
      <c r="I36" s="1" t="s">
        <v>26</v>
      </c>
      <c r="J36" s="20">
        <v>14384913.903744847</v>
      </c>
      <c r="K36" s="20">
        <v>40918386.41672425</v>
      </c>
      <c r="M36" s="1" t="s">
        <v>26</v>
      </c>
      <c r="N36" s="20">
        <v>12047737.064400069</v>
      </c>
      <c r="O36" s="20">
        <v>27383504.078743551</v>
      </c>
    </row>
    <row r="37" spans="1:15" x14ac:dyDescent="0.35">
      <c r="A37" s="1" t="s">
        <v>27</v>
      </c>
      <c r="B37" s="20">
        <v>23014410.592159547</v>
      </c>
      <c r="C37" s="20">
        <v>95026265.823555902</v>
      </c>
      <c r="E37" s="1" t="s">
        <v>27</v>
      </c>
      <c r="F37" s="20">
        <v>35621713.71439299</v>
      </c>
      <c r="G37" s="20">
        <v>109544540.215288</v>
      </c>
      <c r="I37" s="1" t="s">
        <v>27</v>
      </c>
      <c r="J37" s="20">
        <v>50984069.860036291</v>
      </c>
      <c r="K37" s="20">
        <v>92701963.131654143</v>
      </c>
      <c r="M37" s="1" t="s">
        <v>27</v>
      </c>
      <c r="N37" s="20">
        <v>31793714.662286624</v>
      </c>
      <c r="O37" s="20">
        <v>80975817.682122201</v>
      </c>
    </row>
    <row r="38" spans="1:15" x14ac:dyDescent="0.35">
      <c r="A38" s="1" t="s">
        <v>28</v>
      </c>
      <c r="B38" s="20">
        <v>21933790.984665383</v>
      </c>
      <c r="C38" s="20">
        <v>95757395.329332918</v>
      </c>
      <c r="E38" s="1" t="s">
        <v>28</v>
      </c>
      <c r="F38" s="20">
        <v>29407016.194711946</v>
      </c>
      <c r="G38" s="20">
        <v>99807386.774209678</v>
      </c>
      <c r="I38" s="1" t="s">
        <v>28</v>
      </c>
      <c r="J38" s="20">
        <v>50078213.696429551</v>
      </c>
      <c r="K38" s="20">
        <v>93450959.841160148</v>
      </c>
      <c r="M38" s="1" t="s">
        <v>28</v>
      </c>
      <c r="N38" s="20">
        <v>30671962.726962674</v>
      </c>
      <c r="O38" s="20">
        <v>81709714.206364602</v>
      </c>
    </row>
    <row r="39" spans="1:15" x14ac:dyDescent="0.35">
      <c r="A39" s="1" t="s">
        <v>29</v>
      </c>
      <c r="B39" s="20">
        <v>-9388784.5560971703</v>
      </c>
      <c r="C39" s="20">
        <v>-7967748.5349131711</v>
      </c>
      <c r="E39" s="1" t="s">
        <v>29</v>
      </c>
      <c r="F39" s="20">
        <v>46028224.202753909</v>
      </c>
      <c r="G39" s="20">
        <v>188559033.9410013</v>
      </c>
      <c r="I39" s="1" t="s">
        <v>29</v>
      </c>
      <c r="J39" s="20">
        <v>57059038.62122272</v>
      </c>
      <c r="K39" s="20">
        <v>187990655.45187554</v>
      </c>
      <c r="M39" s="1" t="s">
        <v>29</v>
      </c>
      <c r="N39" s="20">
        <v>17309817.008772101</v>
      </c>
      <c r="O39" s="20">
        <v>86374339.581784591</v>
      </c>
    </row>
    <row r="40" spans="1:15" x14ac:dyDescent="0.35">
      <c r="A40" s="1" t="s">
        <v>30</v>
      </c>
      <c r="B40" s="20">
        <v>3962325.2070473544</v>
      </c>
      <c r="C40" s="20">
        <v>-671857.24219079781</v>
      </c>
      <c r="E40" s="1" t="s">
        <v>30</v>
      </c>
      <c r="F40" s="20">
        <v>59443854.603103258</v>
      </c>
      <c r="G40" s="20">
        <v>196331030.66006145</v>
      </c>
      <c r="I40" s="1" t="s">
        <v>30</v>
      </c>
      <c r="J40" s="20">
        <v>70415099.128722697</v>
      </c>
      <c r="K40" s="20">
        <v>195308529.80699921</v>
      </c>
      <c r="M40" s="1" t="s">
        <v>30</v>
      </c>
      <c r="N40" s="20">
        <v>29166956.008134305</v>
      </c>
      <c r="O40" s="20">
        <v>92814983.489820704</v>
      </c>
    </row>
    <row r="41" spans="1:15" x14ac:dyDescent="0.35">
      <c r="A41" s="1" t="s">
        <v>31</v>
      </c>
      <c r="B41" s="20">
        <v>25661653.654972587</v>
      </c>
      <c r="C41" s="20">
        <v>107864918.6384794</v>
      </c>
      <c r="E41" s="1" t="s">
        <v>31</v>
      </c>
      <c r="F41" s="20">
        <v>17939233.081073537</v>
      </c>
      <c r="G41" s="20">
        <v>126558435.15584928</v>
      </c>
      <c r="I41" s="1" t="s">
        <v>31</v>
      </c>
      <c r="J41" s="20">
        <v>35661667.956534505</v>
      </c>
      <c r="K41" s="20">
        <v>97183711.428124502</v>
      </c>
      <c r="M41" s="1" t="s">
        <v>31</v>
      </c>
      <c r="N41" s="20">
        <v>32600061.641723581</v>
      </c>
      <c r="O41" s="20">
        <v>130140852.70654343</v>
      </c>
    </row>
    <row r="42" spans="1:15" x14ac:dyDescent="0.35">
      <c r="A42" s="1" t="s">
        <v>32</v>
      </c>
      <c r="B42" s="20">
        <v>34492810.193588473</v>
      </c>
      <c r="C42" s="20">
        <v>54379000.321315132</v>
      </c>
      <c r="E42" s="1" t="s">
        <v>32</v>
      </c>
      <c r="F42" s="20">
        <v>30542192.327084117</v>
      </c>
      <c r="G42" s="20">
        <v>83249525.801305503</v>
      </c>
      <c r="I42" s="1" t="s">
        <v>32</v>
      </c>
      <c r="J42" s="20">
        <v>52499634.797830917</v>
      </c>
      <c r="K42" s="20">
        <v>61847839.881040044</v>
      </c>
      <c r="M42" s="1" t="s">
        <v>32</v>
      </c>
      <c r="N42" s="20">
        <v>49256679.285735115</v>
      </c>
      <c r="O42" s="20">
        <v>107582857.06373532</v>
      </c>
    </row>
    <row r="43" spans="1:15" x14ac:dyDescent="0.35">
      <c r="A43" s="1" t="s">
        <v>33</v>
      </c>
      <c r="B43" s="20">
        <v>26532503.932395428</v>
      </c>
      <c r="C43" s="20">
        <v>68218729.620448962</v>
      </c>
      <c r="E43" s="1" t="s">
        <v>33</v>
      </c>
      <c r="F43" s="20">
        <v>30047337.309341457</v>
      </c>
      <c r="G43" s="20">
        <v>99842814.290181249</v>
      </c>
      <c r="I43" s="1" t="s">
        <v>33</v>
      </c>
      <c r="J43" s="20">
        <v>51283694.613894187</v>
      </c>
      <c r="K43" s="20">
        <v>78037318.659326211</v>
      </c>
      <c r="M43" s="1" t="s">
        <v>33</v>
      </c>
      <c r="N43" s="20">
        <v>48039083.292918518</v>
      </c>
      <c r="O43" s="20">
        <v>123771810.62786651</v>
      </c>
    </row>
    <row r="44" spans="1:15" x14ac:dyDescent="0.35">
      <c r="A44" s="1" t="s">
        <v>34</v>
      </c>
      <c r="B44" s="20">
        <v>19365438.236270636</v>
      </c>
      <c r="C44" s="20">
        <v>86449661.447138548</v>
      </c>
      <c r="E44" s="1" t="s">
        <v>34</v>
      </c>
      <c r="F44" s="20">
        <v>36124963.288101003</v>
      </c>
      <c r="G44" s="20">
        <v>168499389.39164487</v>
      </c>
      <c r="I44" s="1" t="s">
        <v>34</v>
      </c>
      <c r="J44" s="20">
        <v>38934324.909439638</v>
      </c>
      <c r="K44" s="20">
        <v>108783106.38703516</v>
      </c>
      <c r="M44" s="1" t="s">
        <v>34</v>
      </c>
      <c r="N44" s="20">
        <v>20336498.627408504</v>
      </c>
      <c r="O44" s="20">
        <v>93145370.749453634</v>
      </c>
    </row>
    <row r="45" spans="1:15" x14ac:dyDescent="0.35">
      <c r="A45" s="1" t="s">
        <v>35</v>
      </c>
      <c r="B45" s="20">
        <v>24338622.669656005</v>
      </c>
      <c r="C45" s="20">
        <v>116910807.27083597</v>
      </c>
      <c r="E45" s="1" t="s">
        <v>35</v>
      </c>
      <c r="F45" s="20">
        <v>39580048.208030492</v>
      </c>
      <c r="G45" s="20">
        <v>243268918.66360113</v>
      </c>
      <c r="I45" s="1" t="s">
        <v>35</v>
      </c>
      <c r="J45" s="20">
        <v>43864672.725992896</v>
      </c>
      <c r="K45" s="20">
        <v>139234008.61780158</v>
      </c>
      <c r="M45" s="1" t="s">
        <v>35</v>
      </c>
      <c r="N45" s="20">
        <v>25254249.472309075</v>
      </c>
      <c r="O45" s="20">
        <v>123595584.10048868</v>
      </c>
    </row>
    <row r="46" spans="1:15" x14ac:dyDescent="0.35">
      <c r="A46" s="1" t="s">
        <v>36</v>
      </c>
      <c r="B46" s="20">
        <v>30101517.282504458</v>
      </c>
      <c r="C46" s="20">
        <v>78032928.985537261</v>
      </c>
      <c r="E46" s="1" t="s">
        <v>36</v>
      </c>
      <c r="F46" s="20">
        <v>29381437.572382499</v>
      </c>
      <c r="G46" s="20">
        <v>164775354.62429601</v>
      </c>
      <c r="I46" s="1" t="s">
        <v>36</v>
      </c>
      <c r="J46" s="20">
        <v>49741967.918651983</v>
      </c>
      <c r="K46" s="20">
        <v>146231070.17567447</v>
      </c>
      <c r="M46" s="1" t="s">
        <v>36</v>
      </c>
      <c r="N46" s="20">
        <v>45874525.728271864</v>
      </c>
      <c r="O46" s="20">
        <v>177066487.57751536</v>
      </c>
    </row>
    <row r="47" spans="1:15" x14ac:dyDescent="0.35">
      <c r="A47" s="1" t="s">
        <v>37</v>
      </c>
      <c r="B47" s="20">
        <v>48310478.628591925</v>
      </c>
      <c r="C47" s="20">
        <v>67125998.800200313</v>
      </c>
      <c r="E47" s="1" t="s">
        <v>37</v>
      </c>
      <c r="F47" s="20">
        <v>35747215.830672204</v>
      </c>
      <c r="G47" s="20">
        <v>124750221.08203653</v>
      </c>
      <c r="I47" s="1" t="s">
        <v>37</v>
      </c>
      <c r="J47" s="20">
        <v>56350846.818463363</v>
      </c>
      <c r="K47" s="20">
        <v>100419280.30573881</v>
      </c>
      <c r="M47" s="1" t="s">
        <v>37</v>
      </c>
      <c r="N47" s="20">
        <v>42087561.520765886</v>
      </c>
      <c r="O47" s="20">
        <v>55891578.890943587</v>
      </c>
    </row>
    <row r="48" spans="1:15" x14ac:dyDescent="0.35">
      <c r="A48" s="1" t="s">
        <v>38</v>
      </c>
      <c r="B48" s="20">
        <v>36220786.800570585</v>
      </c>
      <c r="C48" s="20">
        <v>88913307.995782495</v>
      </c>
      <c r="E48" s="1" t="s">
        <v>38</v>
      </c>
      <c r="F48" s="20">
        <v>30781631.173754141</v>
      </c>
      <c r="G48" s="20">
        <v>108048195.17318816</v>
      </c>
      <c r="I48" s="1" t="s">
        <v>38</v>
      </c>
      <c r="J48" s="20">
        <v>44298454.942588761</v>
      </c>
      <c r="K48" s="20">
        <v>122198601.5973618</v>
      </c>
      <c r="M48" s="1" t="s">
        <v>38</v>
      </c>
      <c r="N48" s="20">
        <v>30047754.532846667</v>
      </c>
      <c r="O48" s="20">
        <v>77667340.247406185</v>
      </c>
    </row>
    <row r="49" spans="1:15" x14ac:dyDescent="0.35">
      <c r="A49" s="1" t="s">
        <v>39</v>
      </c>
      <c r="B49" s="20">
        <v>35001844.651164882</v>
      </c>
      <c r="C49" s="20">
        <v>131693384.20969462</v>
      </c>
      <c r="E49" s="1" t="s">
        <v>39</v>
      </c>
      <c r="F49" s="20">
        <v>24419296.577237032</v>
      </c>
      <c r="G49" s="20">
        <v>169418013.77218187</v>
      </c>
      <c r="I49" s="1" t="s">
        <v>39</v>
      </c>
      <c r="J49" s="20">
        <v>36863401.830004767</v>
      </c>
      <c r="K49" s="20">
        <v>200057517.87118027</v>
      </c>
      <c r="M49" s="1" t="s">
        <v>39</v>
      </c>
      <c r="N49" s="20">
        <v>29920772.717924945</v>
      </c>
      <c r="O49" s="20">
        <v>132484788.29447506</v>
      </c>
    </row>
    <row r="50" spans="1:15" x14ac:dyDescent="0.35">
      <c r="A50" s="1" t="s">
        <v>40</v>
      </c>
      <c r="B50" s="20">
        <v>54864195.86869473</v>
      </c>
      <c r="C50" s="20">
        <v>164948001.54545164</v>
      </c>
      <c r="E50" s="1" t="s">
        <v>40</v>
      </c>
      <c r="F50" s="20">
        <v>57572552.917876177</v>
      </c>
      <c r="G50" s="20">
        <v>231525113.21814755</v>
      </c>
      <c r="I50" s="1" t="s">
        <v>40</v>
      </c>
      <c r="J50" s="20">
        <v>62099546.905304469</v>
      </c>
      <c r="K50" s="20">
        <v>230352877.94316638</v>
      </c>
      <c r="M50" s="1" t="s">
        <v>40</v>
      </c>
      <c r="N50" s="20">
        <v>55170518.121574461</v>
      </c>
      <c r="O50" s="20">
        <v>162774882.04222533</v>
      </c>
    </row>
    <row r="51" spans="1:15" x14ac:dyDescent="0.35">
      <c r="A51" s="1" t="s">
        <v>41</v>
      </c>
      <c r="B51" s="20">
        <v>20982521.418549169</v>
      </c>
      <c r="C51" s="20">
        <v>33834302.287399366</v>
      </c>
      <c r="E51" s="1" t="s">
        <v>41</v>
      </c>
      <c r="F51" s="20">
        <v>7625107.1020369763</v>
      </c>
      <c r="G51" s="20">
        <v>91279743.601900473</v>
      </c>
      <c r="I51" s="1" t="s">
        <v>41</v>
      </c>
      <c r="J51" s="20">
        <v>12820199.979739469</v>
      </c>
      <c r="K51" s="20">
        <v>78857882.922092333</v>
      </c>
      <c r="M51" s="1" t="s">
        <v>41</v>
      </c>
      <c r="N51" s="20">
        <v>27175518.316557951</v>
      </c>
      <c r="O51" s="20">
        <v>96426726.70774962</v>
      </c>
    </row>
    <row r="52" spans="1:15" x14ac:dyDescent="0.35">
      <c r="A52" s="1" t="s">
        <v>42</v>
      </c>
      <c r="B52" s="20">
        <v>46696908.331390239</v>
      </c>
      <c r="C52" s="20">
        <v>206243030.1933656</v>
      </c>
      <c r="E52" s="1" t="s">
        <v>42</v>
      </c>
      <c r="F52" s="20">
        <v>21052237.566310193</v>
      </c>
      <c r="G52" s="20">
        <v>137616131.26592231</v>
      </c>
      <c r="I52" s="1" t="s">
        <v>42</v>
      </c>
      <c r="J52" s="20">
        <v>31257076.502111286</v>
      </c>
      <c r="K52" s="20">
        <v>114395892.72290878</v>
      </c>
      <c r="M52" s="1" t="s">
        <v>42</v>
      </c>
      <c r="N52" s="20">
        <v>28802366.537246879</v>
      </c>
      <c r="O52" s="20">
        <v>124801249.40704626</v>
      </c>
    </row>
    <row r="53" spans="1:15" x14ac:dyDescent="0.35">
      <c r="A53" s="1" t="s">
        <v>43</v>
      </c>
      <c r="B53" s="20">
        <v>27269732.185048036</v>
      </c>
      <c r="C53" s="20">
        <v>56160101.285043031</v>
      </c>
      <c r="E53" s="1" t="s">
        <v>43</v>
      </c>
      <c r="F53" s="20">
        <v>29647209.991989523</v>
      </c>
      <c r="G53" s="20">
        <v>119653265.73118725</v>
      </c>
      <c r="I53" s="1" t="s">
        <v>43</v>
      </c>
      <c r="J53" s="20">
        <v>34733544.815330178</v>
      </c>
      <c r="K53" s="20">
        <v>90675430.697850496</v>
      </c>
      <c r="M53" s="1" t="s">
        <v>43</v>
      </c>
      <c r="N53" s="20">
        <v>28395420.572542422</v>
      </c>
      <c r="O53" s="20">
        <v>43830790.343913995</v>
      </c>
    </row>
    <row r="54" spans="1:15" x14ac:dyDescent="0.35">
      <c r="A54" s="1" t="s">
        <v>44</v>
      </c>
      <c r="B54" s="20">
        <v>23165386.046555895</v>
      </c>
      <c r="C54" s="20">
        <v>42477972.954179637</v>
      </c>
      <c r="E54" s="1" t="s">
        <v>44</v>
      </c>
      <c r="F54" s="20">
        <v>32981181.943358444</v>
      </c>
      <c r="G54" s="20">
        <v>117832419.52680053</v>
      </c>
      <c r="I54" s="1" t="s">
        <v>44</v>
      </c>
      <c r="J54" s="20">
        <v>48624818.701670282</v>
      </c>
      <c r="K54" s="20">
        <v>155644702.50523612</v>
      </c>
      <c r="M54" s="1" t="s">
        <v>44</v>
      </c>
      <c r="N54" s="20">
        <v>22266435.411267225</v>
      </c>
      <c r="O54" s="20">
        <v>58631580.334778525</v>
      </c>
    </row>
    <row r="55" spans="1:15" x14ac:dyDescent="0.35">
      <c r="A55" s="1" t="s">
        <v>45</v>
      </c>
      <c r="B55" s="20">
        <v>9115015.6023275796</v>
      </c>
      <c r="C55" s="20">
        <v>16943236.633433677</v>
      </c>
      <c r="E55" s="1" t="s">
        <v>45</v>
      </c>
      <c r="F55" s="20">
        <v>34102861.289687358</v>
      </c>
      <c r="G55" s="20">
        <v>135599318.56445342</v>
      </c>
      <c r="I55" s="1" t="s">
        <v>45</v>
      </c>
      <c r="J55" s="20">
        <v>29855989.441100195</v>
      </c>
      <c r="K55" s="20">
        <v>56960249.437386096</v>
      </c>
      <c r="M55" s="1" t="s">
        <v>45</v>
      </c>
      <c r="N55" s="20">
        <v>14358513.759654514</v>
      </c>
      <c r="O55" s="20">
        <v>42533979.395935275</v>
      </c>
    </row>
    <row r="56" spans="1:15" x14ac:dyDescent="0.35">
      <c r="A56" s="1" t="s">
        <v>46</v>
      </c>
      <c r="B56" s="20">
        <v>59766386.249525324</v>
      </c>
      <c r="C56" s="20">
        <v>142197586.72741765</v>
      </c>
      <c r="E56" s="1" t="s">
        <v>46</v>
      </c>
      <c r="F56" s="20">
        <v>45994936.037292831</v>
      </c>
      <c r="G56" s="20">
        <v>97484708.389468983</v>
      </c>
      <c r="I56" s="1" t="s">
        <v>46</v>
      </c>
      <c r="J56" s="20">
        <v>78068720.485884637</v>
      </c>
      <c r="K56" s="20">
        <v>167411404.75631487</v>
      </c>
      <c r="M56" s="1" t="s">
        <v>46</v>
      </c>
      <c r="N56" s="20">
        <v>53684939.28498473</v>
      </c>
      <c r="O56" s="20">
        <v>131686493.61287622</v>
      </c>
    </row>
    <row r="57" spans="1:15" x14ac:dyDescent="0.35">
      <c r="A57" s="1" t="s">
        <v>47</v>
      </c>
      <c r="B57" s="20">
        <v>42896451.86583782</v>
      </c>
      <c r="C57" s="20">
        <v>124524308.60397412</v>
      </c>
      <c r="E57" s="1" t="s">
        <v>47</v>
      </c>
      <c r="F57" s="20">
        <v>28046938.27175606</v>
      </c>
      <c r="G57" s="20">
        <v>81038221.545510232</v>
      </c>
      <c r="I57" s="1" t="s">
        <v>47</v>
      </c>
      <c r="J57" s="20">
        <v>61284247.799387537</v>
      </c>
      <c r="K57" s="20">
        <v>149765780.53007832</v>
      </c>
      <c r="M57" s="1" t="s">
        <v>47</v>
      </c>
      <c r="N57" s="20">
        <v>36668243.679274507</v>
      </c>
      <c r="O57" s="20">
        <v>113981131.92356931</v>
      </c>
    </row>
    <row r="58" spans="1:15" x14ac:dyDescent="0.35">
      <c r="A58" s="1" t="s">
        <v>48</v>
      </c>
      <c r="B58" s="20">
        <v>45461669.055731773</v>
      </c>
      <c r="C58" s="20">
        <v>173709887.6747843</v>
      </c>
      <c r="E58" s="1" t="s">
        <v>48</v>
      </c>
      <c r="F58" s="20">
        <v>63128944.640737511</v>
      </c>
      <c r="G58" s="20">
        <v>223997171.71521497</v>
      </c>
      <c r="I58" s="1" t="s">
        <v>48</v>
      </c>
      <c r="J58" s="20">
        <v>71345580.781941384</v>
      </c>
      <c r="K58" s="20">
        <v>235457915.18276823</v>
      </c>
      <c r="M58" s="1" t="s">
        <v>48</v>
      </c>
      <c r="N58" s="20">
        <v>17894107.768552467</v>
      </c>
      <c r="O58" s="20">
        <v>42748170.731370285</v>
      </c>
    </row>
    <row r="59" spans="1:15" x14ac:dyDescent="0.35">
      <c r="A59" s="1" t="s">
        <v>49</v>
      </c>
      <c r="B59" s="20">
        <v>17633966.766097121</v>
      </c>
      <c r="C59" s="20">
        <v>109061724.98518215</v>
      </c>
      <c r="E59" s="1" t="s">
        <v>49</v>
      </c>
      <c r="F59" s="20">
        <v>34726902.14737767</v>
      </c>
      <c r="G59" s="20">
        <v>159359735.53509879</v>
      </c>
      <c r="I59" s="1" t="s">
        <v>49</v>
      </c>
      <c r="J59" s="20">
        <v>43657659.203856885</v>
      </c>
      <c r="K59" s="20">
        <v>170887442.77756149</v>
      </c>
      <c r="M59" s="1" t="s">
        <v>49</v>
      </c>
      <c r="N59" s="20">
        <v>-9932939.298884185</v>
      </c>
      <c r="O59" s="20">
        <v>-21921383.146851618</v>
      </c>
    </row>
    <row r="60" spans="1:15" x14ac:dyDescent="0.35">
      <c r="A60" s="1" t="s">
        <v>50</v>
      </c>
      <c r="B60" s="20">
        <v>18888095.350029692</v>
      </c>
      <c r="C60" s="20">
        <v>90272008.35492532</v>
      </c>
      <c r="E60" s="1" t="s">
        <v>50</v>
      </c>
      <c r="F60" s="20">
        <v>23641907.307210412</v>
      </c>
      <c r="G60" s="20">
        <v>103658028.62749864</v>
      </c>
      <c r="I60" s="1" t="s">
        <v>50</v>
      </c>
      <c r="J60" s="20">
        <v>35315669.255471662</v>
      </c>
      <c r="K60" s="20">
        <v>75862831.0951882</v>
      </c>
      <c r="M60" s="1" t="s">
        <v>50</v>
      </c>
      <c r="N60" s="20">
        <v>16553549.379255608</v>
      </c>
      <c r="O60" s="20">
        <v>103034988.24133566</v>
      </c>
    </row>
    <row r="61" spans="1:15" x14ac:dyDescent="0.35">
      <c r="A61" s="1" t="s">
        <v>51</v>
      </c>
      <c r="B61" s="20">
        <v>19496293.112613335</v>
      </c>
      <c r="C61" s="20">
        <v>75863736.090234935</v>
      </c>
      <c r="E61" s="1" t="s">
        <v>51</v>
      </c>
      <c r="F61" s="20">
        <v>33075416.868316323</v>
      </c>
      <c r="G61" s="20">
        <v>150785868.02766964</v>
      </c>
      <c r="I61" s="1" t="s">
        <v>51</v>
      </c>
      <c r="J61" s="20">
        <v>38125881.395021744</v>
      </c>
      <c r="K61" s="20">
        <v>99559918.493478179</v>
      </c>
      <c r="M61" s="1" t="s">
        <v>51</v>
      </c>
      <c r="N61" s="20">
        <v>26980659.247281171</v>
      </c>
      <c r="O61" s="20">
        <v>112982419.74238706</v>
      </c>
    </row>
    <row r="62" spans="1:15" x14ac:dyDescent="0.35">
      <c r="A62" s="1" t="s">
        <v>52</v>
      </c>
      <c r="B62" s="20">
        <v>15507659.206772935</v>
      </c>
      <c r="C62" s="20">
        <v>49242940.116719149</v>
      </c>
      <c r="E62" s="1" t="s">
        <v>52</v>
      </c>
      <c r="F62" s="20">
        <v>28725518.114635047</v>
      </c>
      <c r="G62" s="20">
        <v>107540151.78248401</v>
      </c>
      <c r="I62" s="1" t="s">
        <v>52</v>
      </c>
      <c r="J62" s="20">
        <v>33908139.089443132</v>
      </c>
      <c r="K62" s="20">
        <v>72946276.593915686</v>
      </c>
      <c r="M62" s="1" t="s">
        <v>52</v>
      </c>
      <c r="N62" s="20">
        <v>22762015.638837207</v>
      </c>
      <c r="O62" s="20">
        <v>86363870.624583751</v>
      </c>
    </row>
    <row r="63" spans="1:15" x14ac:dyDescent="0.35">
      <c r="A63" s="1" t="s">
        <v>53</v>
      </c>
      <c r="B63" s="20">
        <v>8205643.8505951129</v>
      </c>
      <c r="C63" s="20">
        <v>44373443.218013659</v>
      </c>
      <c r="E63" s="1" t="s">
        <v>53</v>
      </c>
      <c r="F63" s="20">
        <v>21565990.968112808</v>
      </c>
      <c r="G63" s="20">
        <v>102796402.34863724</v>
      </c>
      <c r="I63" s="1" t="s">
        <v>53</v>
      </c>
      <c r="J63" s="20">
        <v>26604749.833382782</v>
      </c>
      <c r="K63" s="20">
        <v>68078374.365187973</v>
      </c>
      <c r="M63" s="1" t="s">
        <v>53</v>
      </c>
      <c r="N63" s="20">
        <v>15459836.289466964</v>
      </c>
      <c r="O63" s="20">
        <v>81495361.911151454</v>
      </c>
    </row>
    <row r="64" spans="1:15" x14ac:dyDescent="0.35">
      <c r="A64" s="1" t="s">
        <v>54</v>
      </c>
      <c r="B64" s="20">
        <v>20757462.18462193</v>
      </c>
      <c r="C64" s="20">
        <v>71535464.520700976</v>
      </c>
      <c r="E64" s="1" t="s">
        <v>54</v>
      </c>
      <c r="F64" s="20">
        <v>34286035.131773986</v>
      </c>
      <c r="G64" s="20">
        <v>130016565.77669947</v>
      </c>
      <c r="I64" s="1" t="s">
        <v>54</v>
      </c>
      <c r="J64" s="20">
        <v>39156568.167409681</v>
      </c>
      <c r="K64" s="20">
        <v>95240395.667875111</v>
      </c>
      <c r="M64" s="1" t="s">
        <v>54</v>
      </c>
      <c r="N64" s="20">
        <v>28011654.623493757</v>
      </c>
      <c r="O64" s="20">
        <v>108657383.21383867</v>
      </c>
    </row>
    <row r="65" spans="1:15" x14ac:dyDescent="0.35">
      <c r="A65" s="1" t="s">
        <v>55</v>
      </c>
      <c r="B65" s="20">
        <v>13815037.248875862</v>
      </c>
      <c r="C65" s="20">
        <v>60905132.860949226</v>
      </c>
      <c r="E65" s="1" t="s">
        <v>55</v>
      </c>
      <c r="F65" s="20">
        <v>27693363.828194767</v>
      </c>
      <c r="G65" s="20">
        <v>119499888.08188744</v>
      </c>
      <c r="I65" s="1" t="s">
        <v>55</v>
      </c>
      <c r="J65" s="20">
        <v>32214143.231663499</v>
      </c>
      <c r="K65" s="20">
        <v>84610064.008123606</v>
      </c>
      <c r="M65" s="1" t="s">
        <v>55</v>
      </c>
      <c r="N65" s="20">
        <v>21069229.68774781</v>
      </c>
      <c r="O65" s="20">
        <v>98027051.554086789</v>
      </c>
    </row>
    <row r="66" spans="1:15" x14ac:dyDescent="0.35">
      <c r="A66" s="1" t="s">
        <v>56</v>
      </c>
      <c r="B66" s="20">
        <v>61942930.337048851</v>
      </c>
      <c r="C66" s="20">
        <v>104582765.38961072</v>
      </c>
      <c r="E66" s="1" t="s">
        <v>56</v>
      </c>
      <c r="F66" s="20">
        <v>40151536.540007927</v>
      </c>
      <c r="G66" s="20">
        <v>59541410.97819268</v>
      </c>
      <c r="I66" s="1" t="s">
        <v>56</v>
      </c>
      <c r="J66" s="20">
        <v>60058018.1714589</v>
      </c>
      <c r="K66" s="20">
        <v>126579640.79775412</v>
      </c>
      <c r="M66" s="1" t="s">
        <v>56</v>
      </c>
      <c r="N66" s="20">
        <v>58865746.721373342</v>
      </c>
      <c r="O66" s="20">
        <v>120518993.06781165</v>
      </c>
    </row>
    <row r="67" spans="1:15" x14ac:dyDescent="0.35">
      <c r="A67" s="1" t="s">
        <v>57</v>
      </c>
      <c r="B67" s="20">
        <v>58921712.717789985</v>
      </c>
      <c r="C67" s="20">
        <v>204601800.41778293</v>
      </c>
      <c r="E67" s="1" t="s">
        <v>57</v>
      </c>
      <c r="F67" s="20">
        <v>60437879.748497188</v>
      </c>
      <c r="G67" s="20">
        <v>224804755.194307</v>
      </c>
      <c r="I67" s="1" t="s">
        <v>57</v>
      </c>
      <c r="J67" s="20">
        <v>61982030.741148092</v>
      </c>
      <c r="K67" s="20">
        <v>199756710.23938134</v>
      </c>
      <c r="M67" s="1" t="s">
        <v>57</v>
      </c>
      <c r="N67" s="20">
        <v>59044974.005525388</v>
      </c>
      <c r="O67" s="20">
        <v>196571199.69042394</v>
      </c>
    </row>
    <row r="68" spans="1:15" x14ac:dyDescent="0.35">
      <c r="A68" s="1" t="s">
        <v>58</v>
      </c>
      <c r="B68" s="20">
        <v>56439037.483868279</v>
      </c>
      <c r="C68" s="20">
        <v>110509045.82004766</v>
      </c>
      <c r="E68" s="1" t="s">
        <v>58</v>
      </c>
      <c r="F68" s="20">
        <v>34686311.932300605</v>
      </c>
      <c r="G68" s="20">
        <v>65704327.280470386</v>
      </c>
      <c r="I68" s="1" t="s">
        <v>58</v>
      </c>
      <c r="J68" s="20">
        <v>54565123.165470757</v>
      </c>
      <c r="K68" s="20">
        <v>132538106.78297828</v>
      </c>
      <c r="M68" s="1" t="s">
        <v>58</v>
      </c>
      <c r="N68" s="20">
        <v>53442023.101580769</v>
      </c>
      <c r="O68" s="20">
        <v>126460298.29103468</v>
      </c>
    </row>
    <row r="69" spans="1:15" x14ac:dyDescent="0.35">
      <c r="A69" s="1" t="s">
        <v>59</v>
      </c>
      <c r="B69" s="20">
        <v>47250207.354802482</v>
      </c>
      <c r="C69" s="20">
        <v>98880316.368986487</v>
      </c>
      <c r="E69" s="1" t="s">
        <v>59</v>
      </c>
      <c r="F69" s="20">
        <v>31136716.819597207</v>
      </c>
      <c r="G69" s="20">
        <v>65779408.278216593</v>
      </c>
      <c r="I69" s="1" t="s">
        <v>59</v>
      </c>
      <c r="J69" s="20">
        <v>45377804.333320864</v>
      </c>
      <c r="K69" s="20">
        <v>120910957.63820854</v>
      </c>
      <c r="M69" s="1" t="s">
        <v>59</v>
      </c>
      <c r="N69" s="20">
        <v>44305125.077230208</v>
      </c>
      <c r="O69" s="20">
        <v>114842729.54529606</v>
      </c>
    </row>
    <row r="70" spans="1:15" x14ac:dyDescent="0.35">
      <c r="A70" s="1" t="s">
        <v>60</v>
      </c>
      <c r="B70" s="20">
        <v>40946114.680719942</v>
      </c>
      <c r="C70" s="20">
        <v>103552483.65425876</v>
      </c>
      <c r="E70" s="1" t="s">
        <v>60</v>
      </c>
      <c r="F70" s="20">
        <v>79041222.334566817</v>
      </c>
      <c r="G70" s="20">
        <v>265835938.50357258</v>
      </c>
      <c r="I70" s="1" t="s">
        <v>60</v>
      </c>
      <c r="J70" s="20">
        <v>50045923.588257417</v>
      </c>
      <c r="K70" s="20">
        <v>118833632.16950686</v>
      </c>
      <c r="M70" s="1" t="s">
        <v>60</v>
      </c>
      <c r="N70" s="20">
        <v>48194982.361444734</v>
      </c>
      <c r="O70" s="20">
        <v>109587982.79239255</v>
      </c>
    </row>
    <row r="71" spans="1:15" x14ac:dyDescent="0.35">
      <c r="A71" s="1" t="s">
        <v>61</v>
      </c>
      <c r="B71" s="20">
        <v>27341208.809685256</v>
      </c>
      <c r="C71" s="20">
        <v>79374633.25868766</v>
      </c>
      <c r="E71" s="1" t="s">
        <v>61</v>
      </c>
      <c r="F71" s="20">
        <v>66382519.993858419</v>
      </c>
      <c r="G71" s="20">
        <v>241955660.17622274</v>
      </c>
      <c r="I71" s="1" t="s">
        <v>61</v>
      </c>
      <c r="J71" s="20">
        <v>36441203.89108111</v>
      </c>
      <c r="K71" s="20">
        <v>94652057.669707388</v>
      </c>
      <c r="M71" s="1" t="s">
        <v>61</v>
      </c>
      <c r="N71" s="20">
        <v>34668353.534630172</v>
      </c>
      <c r="O71" s="20">
        <v>85411238.259521261</v>
      </c>
    </row>
    <row r="72" spans="1:15" x14ac:dyDescent="0.35">
      <c r="A72" s="1" t="s">
        <v>62</v>
      </c>
      <c r="B72" s="20">
        <v>-4039252.4793113023</v>
      </c>
      <c r="C72" s="20">
        <v>-40033441.841371126</v>
      </c>
      <c r="E72" s="1" t="s">
        <v>62</v>
      </c>
      <c r="F72" s="20">
        <v>35420333.124545962</v>
      </c>
      <c r="G72" s="20">
        <v>122796724.08869129</v>
      </c>
      <c r="I72" s="1" t="s">
        <v>62</v>
      </c>
      <c r="J72" s="20">
        <v>5061625.2885219026</v>
      </c>
      <c r="K72" s="20">
        <v>-24756184.094528172</v>
      </c>
      <c r="M72" s="1" t="s">
        <v>62</v>
      </c>
      <c r="N72" s="20">
        <v>3301652.1462202044</v>
      </c>
      <c r="O72" s="20">
        <v>-33997394.64749489</v>
      </c>
    </row>
    <row r="73" spans="1:15" x14ac:dyDescent="0.35">
      <c r="A73" s="1" t="s">
        <v>64</v>
      </c>
      <c r="B73" s="20">
        <v>25462278.761607297</v>
      </c>
      <c r="C73" s="20">
        <v>113774657.71995451</v>
      </c>
      <c r="E73" s="1" t="s">
        <v>64</v>
      </c>
      <c r="F73" s="20">
        <v>22547665.408279937</v>
      </c>
      <c r="G73" s="20">
        <v>123864038.79315022</v>
      </c>
      <c r="I73" s="1" t="s">
        <v>64</v>
      </c>
      <c r="J73" s="20">
        <v>35941774.280421235</v>
      </c>
      <c r="K73" s="20">
        <v>110015806.65620807</v>
      </c>
      <c r="M73" s="1" t="s">
        <v>64</v>
      </c>
      <c r="N73" s="20">
        <v>19941227.798252027</v>
      </c>
      <c r="O73" s="20">
        <v>92900132.51028119</v>
      </c>
    </row>
    <row r="74" spans="1:15" x14ac:dyDescent="0.35">
      <c r="A74" s="1" t="s">
        <v>65</v>
      </c>
      <c r="B74" s="20">
        <v>42780752.102169491</v>
      </c>
      <c r="C74" s="20">
        <v>88387608.150231451</v>
      </c>
      <c r="E74" s="1" t="s">
        <v>65</v>
      </c>
      <c r="F74" s="20">
        <v>35263903.488352619</v>
      </c>
      <c r="G74" s="20">
        <v>108172641.33645409</v>
      </c>
      <c r="I74" s="1" t="s">
        <v>65</v>
      </c>
      <c r="J74" s="20">
        <v>60569651.961723402</v>
      </c>
      <c r="K74" s="20">
        <v>144270611.95878997</v>
      </c>
      <c r="M74" s="1" t="s">
        <v>65</v>
      </c>
      <c r="N74" s="20">
        <v>41789488.211104266</v>
      </c>
      <c r="O74" s="20">
        <v>108983519.54735827</v>
      </c>
    </row>
    <row r="75" spans="1:15" x14ac:dyDescent="0.35">
      <c r="A75" s="1" t="s">
        <v>66</v>
      </c>
      <c r="B75" s="20">
        <v>59678742.080300108</v>
      </c>
      <c r="C75" s="20">
        <v>87448993.347219184</v>
      </c>
      <c r="E75" s="1" t="s">
        <v>66</v>
      </c>
      <c r="F75" s="20">
        <v>46663270.28110645</v>
      </c>
      <c r="G75" s="20">
        <v>106818735.04364803</v>
      </c>
      <c r="I75" s="1" t="s">
        <v>66</v>
      </c>
      <c r="J75" s="20">
        <v>74385896.181158349</v>
      </c>
      <c r="K75" s="20">
        <v>115930071.67601131</v>
      </c>
      <c r="M75" s="1" t="s">
        <v>66</v>
      </c>
      <c r="N75" s="20">
        <v>59575253.212353982</v>
      </c>
      <c r="O75" s="20">
        <v>87759835.008392692</v>
      </c>
    </row>
    <row r="76" spans="1:15" x14ac:dyDescent="0.35">
      <c r="A76" s="1" t="s">
        <v>67</v>
      </c>
      <c r="B76" s="20">
        <v>37311139.112072684</v>
      </c>
      <c r="C76" s="20">
        <v>44535469.140391313</v>
      </c>
      <c r="E76" s="1" t="s">
        <v>67</v>
      </c>
      <c r="F76" s="20">
        <v>39853273.614502154</v>
      </c>
      <c r="G76" s="20">
        <v>123851416.21340436</v>
      </c>
      <c r="I76" s="1" t="s">
        <v>67</v>
      </c>
      <c r="J76" s="20">
        <v>52025719.595278352</v>
      </c>
      <c r="K76" s="20">
        <v>73030426.031217471</v>
      </c>
      <c r="M76" s="1" t="s">
        <v>67</v>
      </c>
      <c r="N76" s="20">
        <v>37207648.40048895</v>
      </c>
      <c r="O76" s="20">
        <v>44846312.406108424</v>
      </c>
    </row>
    <row r="77" spans="1:15" x14ac:dyDescent="0.35">
      <c r="A77" s="1" t="s">
        <v>68</v>
      </c>
      <c r="B77" s="20">
        <v>51138328.857768625</v>
      </c>
      <c r="C77" s="20">
        <v>138356499.14429539</v>
      </c>
      <c r="E77" s="1" t="s">
        <v>68</v>
      </c>
      <c r="F77" s="20">
        <v>59825412.973522708</v>
      </c>
      <c r="G77" s="20">
        <v>271644620.00256544</v>
      </c>
      <c r="I77" s="1" t="s">
        <v>68</v>
      </c>
      <c r="J77" s="20">
        <v>72221942.110277072</v>
      </c>
      <c r="K77" s="20">
        <v>274256086.41278404</v>
      </c>
      <c r="M77" s="1" t="s">
        <v>68</v>
      </c>
      <c r="N77" s="20">
        <v>45826728.445325278</v>
      </c>
      <c r="O77" s="20">
        <v>154969439.8227993</v>
      </c>
    </row>
    <row r="78" spans="1:15" x14ac:dyDescent="0.35">
      <c r="A78" s="1" t="s">
        <v>69</v>
      </c>
      <c r="B78" s="20">
        <v>26793945.025734827</v>
      </c>
      <c r="C78" s="20">
        <v>57476321.837740928</v>
      </c>
      <c r="E78" s="1" t="s">
        <v>69</v>
      </c>
      <c r="F78" s="20">
        <v>31503715.409495469</v>
      </c>
      <c r="G78" s="20">
        <v>176901263.42133853</v>
      </c>
      <c r="I78" s="1" t="s">
        <v>69</v>
      </c>
      <c r="J78" s="20">
        <v>47871878.086907789</v>
      </c>
      <c r="K78" s="20">
        <v>193378320.89294595</v>
      </c>
      <c r="M78" s="1" t="s">
        <v>69</v>
      </c>
      <c r="N78" s="20">
        <v>21480236.227949638</v>
      </c>
      <c r="O78" s="20">
        <v>74092009.571169183</v>
      </c>
    </row>
    <row r="79" spans="1:15" x14ac:dyDescent="0.35">
      <c r="A79" s="1" t="s">
        <v>70</v>
      </c>
      <c r="B79" s="20">
        <v>33728515.032977343</v>
      </c>
      <c r="C79" s="20">
        <v>94626572.347183421</v>
      </c>
      <c r="E79" s="1" t="s">
        <v>70</v>
      </c>
      <c r="F79" s="20">
        <v>46981666.184159994</v>
      </c>
      <c r="G79" s="20">
        <v>206815013.19839931</v>
      </c>
      <c r="I79" s="1" t="s">
        <v>70</v>
      </c>
      <c r="J79" s="20">
        <v>56214805.056449376</v>
      </c>
      <c r="K79" s="20">
        <v>137785028.61345598</v>
      </c>
      <c r="M79" s="1" t="s">
        <v>70</v>
      </c>
      <c r="N79" s="20">
        <v>31790606.690916885</v>
      </c>
      <c r="O79" s="20">
        <v>113210071.19358423</v>
      </c>
    </row>
    <row r="80" spans="1:15" x14ac:dyDescent="0.35">
      <c r="A80" s="1" t="s">
        <v>71</v>
      </c>
      <c r="B80" s="20">
        <v>30428904.648646541</v>
      </c>
      <c r="C80" s="20">
        <v>113396270.223326</v>
      </c>
      <c r="E80" s="1" t="s">
        <v>71</v>
      </c>
      <c r="F80" s="20">
        <v>35628207.696697824</v>
      </c>
      <c r="G80" s="20">
        <v>167123387.97240669</v>
      </c>
      <c r="I80" s="1" t="s">
        <v>71</v>
      </c>
      <c r="J80" s="20">
        <v>35574552.842977583</v>
      </c>
      <c r="K80" s="20">
        <v>125098569.97001903</v>
      </c>
      <c r="M80" s="1" t="s">
        <v>71</v>
      </c>
      <c r="N80" s="20">
        <v>16526195.14295562</v>
      </c>
      <c r="O80" s="20">
        <v>67887678.171330959</v>
      </c>
    </row>
    <row r="81" spans="1:15" x14ac:dyDescent="0.35">
      <c r="A81" s="1" t="s">
        <v>72</v>
      </c>
      <c r="B81" s="20">
        <v>22122231.718485396</v>
      </c>
      <c r="C81" s="20">
        <v>96064005.229023337</v>
      </c>
      <c r="E81" s="1" t="s">
        <v>72</v>
      </c>
      <c r="F81" s="20">
        <v>25727295.035887189</v>
      </c>
      <c r="G81" s="20">
        <v>66976950.452989742</v>
      </c>
      <c r="I81" s="1" t="s">
        <v>72</v>
      </c>
      <c r="J81" s="20">
        <v>42017505.452070788</v>
      </c>
      <c r="K81" s="20">
        <v>88450524.048449516</v>
      </c>
      <c r="M81" s="1" t="s">
        <v>72</v>
      </c>
      <c r="N81" s="20">
        <v>14954224.055424448</v>
      </c>
      <c r="O81" s="20">
        <v>87652018.777279884</v>
      </c>
    </row>
    <row r="82" spans="1:15" x14ac:dyDescent="0.35">
      <c r="A82" s="1" t="s">
        <v>73</v>
      </c>
      <c r="B82" s="20">
        <v>40629916.196172722</v>
      </c>
      <c r="C82" s="20">
        <v>74707983.015065655</v>
      </c>
      <c r="E82" s="1" t="s">
        <v>73</v>
      </c>
      <c r="F82" s="20">
        <v>51342820.806139357</v>
      </c>
      <c r="G82" s="20">
        <v>193732651.21191138</v>
      </c>
      <c r="I82" s="1" t="s">
        <v>73</v>
      </c>
      <c r="J82" s="20">
        <v>44190227.711842388</v>
      </c>
      <c r="K82" s="20">
        <v>81906458.436617583</v>
      </c>
      <c r="M82" s="1" t="s">
        <v>73</v>
      </c>
      <c r="N82" s="20">
        <v>26773371.304108579</v>
      </c>
      <c r="O82" s="20">
        <v>35864698.540400289</v>
      </c>
    </row>
    <row r="83" spans="1:15" x14ac:dyDescent="0.35">
      <c r="A83" s="1" t="s">
        <v>74</v>
      </c>
      <c r="B83" s="20">
        <v>24280322.627353299</v>
      </c>
      <c r="C83" s="20">
        <v>59427356.944097117</v>
      </c>
      <c r="E83" s="1" t="s">
        <v>74</v>
      </c>
      <c r="F83" s="20">
        <v>20670378.206132978</v>
      </c>
      <c r="G83" s="20">
        <v>68250963.048219979</v>
      </c>
      <c r="I83" s="1" t="s">
        <v>74</v>
      </c>
      <c r="J83" s="20">
        <v>37798046.796633899</v>
      </c>
      <c r="K83" s="20">
        <v>86785123.361803263</v>
      </c>
      <c r="M83" s="1" t="s">
        <v>74</v>
      </c>
      <c r="N83" s="20">
        <v>31747039.6577783</v>
      </c>
      <c r="O83" s="20">
        <v>65377389.138621837</v>
      </c>
    </row>
    <row r="84" spans="1:15" x14ac:dyDescent="0.35">
      <c r="A84" s="1" t="s">
        <v>75</v>
      </c>
      <c r="B84" s="20">
        <v>21807766.22171114</v>
      </c>
      <c r="C84" s="20">
        <v>59970436.293366686</v>
      </c>
      <c r="E84" s="1" t="s">
        <v>75</v>
      </c>
      <c r="F84" s="20">
        <v>36507411.448724635</v>
      </c>
      <c r="G84" s="20">
        <v>104426283.02886559</v>
      </c>
      <c r="I84" s="1" t="s">
        <v>75</v>
      </c>
      <c r="J84" s="20">
        <v>44249021.915018804</v>
      </c>
      <c r="K84" s="20">
        <v>94428658.274771973</v>
      </c>
      <c r="M84" s="1" t="s">
        <v>75</v>
      </c>
      <c r="N84" s="20">
        <v>19863859.573326632</v>
      </c>
      <c r="O84" s="20">
        <v>65466105.484717138</v>
      </c>
    </row>
    <row r="85" spans="1:15" x14ac:dyDescent="0.35">
      <c r="A85" s="1" t="s">
        <v>76</v>
      </c>
      <c r="B85" s="20">
        <v>16915774.056164786</v>
      </c>
      <c r="C85" s="20">
        <v>39324756.705405414</v>
      </c>
      <c r="E85" s="1" t="s">
        <v>76</v>
      </c>
      <c r="F85" s="20">
        <v>63898294.815275848</v>
      </c>
      <c r="G85" s="20">
        <v>170952775.81431833</v>
      </c>
      <c r="I85" s="1" t="s">
        <v>76</v>
      </c>
      <c r="J85" s="20">
        <v>38830376.915281266</v>
      </c>
      <c r="K85" s="20">
        <v>73555130.078472644</v>
      </c>
      <c r="M85" s="1" t="s">
        <v>76</v>
      </c>
      <c r="N85" s="20">
        <v>16031226.651169781</v>
      </c>
      <c r="O85" s="20">
        <v>48465238.241316311</v>
      </c>
    </row>
    <row r="86" spans="1:15" x14ac:dyDescent="0.35">
      <c r="A86" s="1" t="s">
        <v>77</v>
      </c>
      <c r="B86" s="20">
        <v>31061937.85720605</v>
      </c>
      <c r="C86" s="20">
        <v>125355413.08984277</v>
      </c>
      <c r="E86" s="1" t="s">
        <v>77</v>
      </c>
      <c r="F86" s="20">
        <v>44146681.963971667</v>
      </c>
      <c r="G86" s="20">
        <v>223169610.04045781</v>
      </c>
      <c r="I86" s="1" t="s">
        <v>77</v>
      </c>
      <c r="J86" s="20">
        <v>63464408.100328185</v>
      </c>
      <c r="K86" s="20">
        <v>237338876.51539439</v>
      </c>
      <c r="M86" s="1" t="s">
        <v>77</v>
      </c>
      <c r="N86" s="20">
        <v>39820417.510090157</v>
      </c>
      <c r="O86" s="20">
        <v>139999403.03134078</v>
      </c>
    </row>
    <row r="87" spans="1:15" x14ac:dyDescent="0.35">
      <c r="A87" s="1" t="s">
        <v>78</v>
      </c>
      <c r="B87" s="20">
        <v>41702670.570556886</v>
      </c>
      <c r="C87" s="20">
        <v>116666945.24172916</v>
      </c>
      <c r="E87" s="1" t="s">
        <v>78</v>
      </c>
      <c r="F87" s="20">
        <v>51222019.449731506</v>
      </c>
      <c r="G87" s="20">
        <v>216539905.44619215</v>
      </c>
      <c r="I87" s="1" t="s">
        <v>78</v>
      </c>
      <c r="J87" s="20">
        <v>74131908.554873422</v>
      </c>
      <c r="K87" s="20">
        <v>228654385.14547649</v>
      </c>
      <c r="M87" s="1" t="s">
        <v>78</v>
      </c>
      <c r="N87" s="20">
        <v>50491427.047757402</v>
      </c>
      <c r="O87" s="20">
        <v>131306549.15053709</v>
      </c>
    </row>
    <row r="88" spans="1:15" x14ac:dyDescent="0.35">
      <c r="A88" s="1" t="s">
        <v>79</v>
      </c>
      <c r="B88" s="20">
        <v>-8471082.0804108568</v>
      </c>
      <c r="C88" s="20">
        <v>-13063468.370066874</v>
      </c>
      <c r="E88" s="1" t="s">
        <v>79</v>
      </c>
      <c r="F88" s="20">
        <v>20422496.997293491</v>
      </c>
      <c r="G88" s="20">
        <v>99805988.582789928</v>
      </c>
      <c r="I88" s="1" t="s">
        <v>79</v>
      </c>
      <c r="J88" s="20">
        <v>34501465.258906968</v>
      </c>
      <c r="K88" s="20">
        <v>126192675.48147073</v>
      </c>
      <c r="M88" s="1" t="s">
        <v>79</v>
      </c>
      <c r="N88" s="20">
        <v>7408313.6827485897</v>
      </c>
      <c r="O88" s="20">
        <v>39622943.943417817</v>
      </c>
    </row>
    <row r="89" spans="1:15" x14ac:dyDescent="0.35">
      <c r="A89" s="1" t="s">
        <v>80</v>
      </c>
      <c r="B89" s="20">
        <v>38948929.81861975</v>
      </c>
      <c r="C89" s="20">
        <v>145888172.16271043</v>
      </c>
      <c r="E89" s="1" t="s">
        <v>80</v>
      </c>
      <c r="F89" s="20">
        <v>23953788.790401511</v>
      </c>
      <c r="G89" s="20">
        <v>103310873.37190498</v>
      </c>
      <c r="I89" s="1" t="s">
        <v>80</v>
      </c>
      <c r="J89" s="20">
        <v>23183305.859972067</v>
      </c>
      <c r="K89" s="20">
        <v>86128003.163473725</v>
      </c>
      <c r="M89" s="1" t="s">
        <v>80</v>
      </c>
      <c r="N89" s="20">
        <v>53628589.016710192</v>
      </c>
      <c r="O89" s="20">
        <v>162783910.84660065</v>
      </c>
    </row>
    <row r="90" spans="1:15" x14ac:dyDescent="0.35">
      <c r="A90" s="1" t="s">
        <v>81</v>
      </c>
      <c r="B90" s="20">
        <v>35032091.579078533</v>
      </c>
      <c r="C90" s="20">
        <v>129591693.9916113</v>
      </c>
      <c r="E90" s="1" t="s">
        <v>81</v>
      </c>
      <c r="F90" s="20">
        <v>40729528.511044495</v>
      </c>
      <c r="G90" s="20">
        <v>120177302.44749947</v>
      </c>
      <c r="I90" s="1" t="s">
        <v>81</v>
      </c>
      <c r="J90" s="20">
        <v>19098023.965965137</v>
      </c>
      <c r="K90" s="20">
        <v>69983223.03997083</v>
      </c>
      <c r="M90" s="1" t="s">
        <v>81</v>
      </c>
      <c r="N90" s="20">
        <v>49712150.813894793</v>
      </c>
      <c r="O90" s="20">
        <v>146488238.03075561</v>
      </c>
    </row>
    <row r="91" spans="1:15" x14ac:dyDescent="0.35">
      <c r="A91" s="1" t="s">
        <v>82</v>
      </c>
      <c r="B91" s="20">
        <v>38857767.613266721</v>
      </c>
      <c r="C91" s="20">
        <v>120824137.28823827</v>
      </c>
      <c r="E91" s="1" t="s">
        <v>82</v>
      </c>
      <c r="F91" s="20">
        <v>54170731.686063454</v>
      </c>
      <c r="G91" s="20">
        <v>208801911.539051</v>
      </c>
      <c r="I91" s="1" t="s">
        <v>82</v>
      </c>
      <c r="J91" s="20">
        <v>77418069.85827975</v>
      </c>
      <c r="K91" s="20">
        <v>252746488.95773184</v>
      </c>
      <c r="M91" s="1" t="s">
        <v>82</v>
      </c>
      <c r="N91" s="20">
        <v>46043153.101185992</v>
      </c>
      <c r="O91" s="20">
        <v>138490410.05256537</v>
      </c>
    </row>
    <row r="92" spans="1:15" x14ac:dyDescent="0.35">
      <c r="A92" s="1" t="s">
        <v>83</v>
      </c>
      <c r="B92" s="20">
        <v>38254373.057980478</v>
      </c>
      <c r="C92" s="20">
        <v>127333321.06713942</v>
      </c>
      <c r="E92" s="1" t="s">
        <v>83</v>
      </c>
      <c r="F92" s="20">
        <v>51592629.928202577</v>
      </c>
      <c r="G92" s="20">
        <v>212151364.47259837</v>
      </c>
      <c r="I92" s="1" t="s">
        <v>83</v>
      </c>
      <c r="J92" s="20">
        <v>83004390.262244791</v>
      </c>
      <c r="K92" s="20">
        <v>262975901.61918563</v>
      </c>
      <c r="M92" s="1" t="s">
        <v>83</v>
      </c>
      <c r="N92" s="20">
        <v>45438333.012563534</v>
      </c>
      <c r="O92" s="20">
        <v>144998050.9234769</v>
      </c>
    </row>
    <row r="93" spans="1:15" x14ac:dyDescent="0.35">
      <c r="A93" s="1" t="s">
        <v>84</v>
      </c>
      <c r="B93" s="20">
        <v>19282729.820641309</v>
      </c>
      <c r="C93" s="20">
        <v>112285511.01800667</v>
      </c>
      <c r="E93" s="1" t="s">
        <v>84</v>
      </c>
      <c r="F93" s="20">
        <v>15108348.609160725</v>
      </c>
      <c r="G93" s="20">
        <v>52653524.963881098</v>
      </c>
      <c r="I93" s="1" t="s">
        <v>84</v>
      </c>
      <c r="J93" s="20">
        <v>20310729.574128293</v>
      </c>
      <c r="K93" s="20">
        <v>85006089.108424664</v>
      </c>
      <c r="M93" s="1" t="s">
        <v>84</v>
      </c>
      <c r="N93" s="20">
        <v>22976513.281238776</v>
      </c>
      <c r="O93" s="20">
        <v>109433042.35490236</v>
      </c>
    </row>
    <row r="94" spans="1:15" x14ac:dyDescent="0.35">
      <c r="A94" s="1" t="s">
        <v>85</v>
      </c>
      <c r="B94" s="20">
        <v>38916283.259149335</v>
      </c>
      <c r="C94" s="20">
        <v>103367108.73439337</v>
      </c>
      <c r="E94" s="1" t="s">
        <v>85</v>
      </c>
      <c r="F94" s="20">
        <v>27883732.394688357</v>
      </c>
      <c r="G94" s="20">
        <v>62435808.813078955</v>
      </c>
      <c r="I94" s="1" t="s">
        <v>85</v>
      </c>
      <c r="J94" s="20">
        <v>46468093.709148772</v>
      </c>
      <c r="K94" s="20">
        <v>107344819.91903977</v>
      </c>
      <c r="M94" s="1" t="s">
        <v>85</v>
      </c>
      <c r="N94" s="20">
        <v>44184354.255080931</v>
      </c>
      <c r="O94" s="20">
        <v>124904582.09373811</v>
      </c>
    </row>
    <row r="95" spans="1:15" x14ac:dyDescent="0.35">
      <c r="A95" s="1" t="s">
        <v>86</v>
      </c>
      <c r="B95" s="20">
        <v>52287557.659535065</v>
      </c>
      <c r="C95" s="20">
        <v>138759474.36956027</v>
      </c>
      <c r="E95" s="1" t="s">
        <v>86</v>
      </c>
      <c r="F95" s="20">
        <v>39174703.211836681</v>
      </c>
      <c r="G95" s="20">
        <v>126235473.37137339</v>
      </c>
      <c r="I95" s="1" t="s">
        <v>86</v>
      </c>
      <c r="J95" s="20">
        <v>42644424.805973142</v>
      </c>
      <c r="K95" s="20">
        <v>105504835.94539994</v>
      </c>
      <c r="M95" s="1" t="s">
        <v>86</v>
      </c>
      <c r="N95" s="20">
        <v>40318729.437440395</v>
      </c>
      <c r="O95" s="20">
        <v>123058444.67794676</v>
      </c>
    </row>
    <row r="96" spans="1:15" x14ac:dyDescent="0.35">
      <c r="A96" s="1" t="s">
        <v>87</v>
      </c>
      <c r="B96" s="20">
        <v>40240960.162409663</v>
      </c>
      <c r="C96" s="20">
        <v>108260722.7703633</v>
      </c>
      <c r="E96" s="1" t="s">
        <v>87</v>
      </c>
      <c r="F96" s="20">
        <v>63175892.645159714</v>
      </c>
      <c r="G96" s="20">
        <v>214760184.11787659</v>
      </c>
      <c r="I96" s="1" t="s">
        <v>87</v>
      </c>
      <c r="J96" s="20">
        <v>61170624.61614728</v>
      </c>
      <c r="K96" s="20">
        <v>183450752.70099461</v>
      </c>
      <c r="M96" s="1" t="s">
        <v>87</v>
      </c>
      <c r="N96" s="20">
        <v>51002194.056904688</v>
      </c>
      <c r="O96" s="20">
        <v>137979033.20902291</v>
      </c>
    </row>
    <row r="97" spans="1:15" x14ac:dyDescent="0.35">
      <c r="A97" s="1" t="s">
        <v>88</v>
      </c>
      <c r="B97" s="20">
        <v>28962995.427512363</v>
      </c>
      <c r="C97" s="20">
        <v>83397046.657022715</v>
      </c>
      <c r="E97" s="1" t="s">
        <v>88</v>
      </c>
      <c r="F97" s="20">
        <v>53561464.869357981</v>
      </c>
      <c r="G97" s="20">
        <v>192075404.55317926</v>
      </c>
      <c r="I97" s="1" t="s">
        <v>88</v>
      </c>
      <c r="J97" s="20">
        <v>49923172.101799421</v>
      </c>
      <c r="K97" s="20">
        <v>158584496.4943355</v>
      </c>
      <c r="M97" s="1" t="s">
        <v>88</v>
      </c>
      <c r="N97" s="20">
        <v>39810775.090715006</v>
      </c>
      <c r="O97" s="20">
        <v>113117406.03107731</v>
      </c>
    </row>
    <row r="98" spans="1:15" x14ac:dyDescent="0.35">
      <c r="A98" s="1" t="s">
        <v>89</v>
      </c>
      <c r="B98" s="20">
        <v>25280817.897184066</v>
      </c>
      <c r="C98" s="20">
        <v>64315634.933777645</v>
      </c>
      <c r="E98" s="1" t="s">
        <v>89</v>
      </c>
      <c r="F98" s="20">
        <v>30101664.062719822</v>
      </c>
      <c r="G98" s="20">
        <v>167179686.77867714</v>
      </c>
      <c r="I98" s="1" t="s">
        <v>89</v>
      </c>
      <c r="J98" s="20">
        <v>34847165.692950174</v>
      </c>
      <c r="K98" s="20">
        <v>59415688.951237157</v>
      </c>
      <c r="M98" s="1" t="s">
        <v>89</v>
      </c>
      <c r="N98" s="20">
        <v>28381163.468457926</v>
      </c>
      <c r="O98" s="20">
        <v>63786643.419334173</v>
      </c>
    </row>
    <row r="99" spans="1:15" x14ac:dyDescent="0.35">
      <c r="A99" s="1" t="s">
        <v>90</v>
      </c>
      <c r="B99" s="20">
        <v>24927531.200808104</v>
      </c>
      <c r="C99" s="20">
        <v>53406295.823601514</v>
      </c>
      <c r="E99" s="1" t="s">
        <v>90</v>
      </c>
      <c r="F99" s="20">
        <v>34816077.708689481</v>
      </c>
      <c r="G99" s="20">
        <v>109815165.43578419</v>
      </c>
      <c r="I99" s="1" t="s">
        <v>90</v>
      </c>
      <c r="J99" s="20">
        <v>44364113.157946311</v>
      </c>
      <c r="K99" s="20">
        <v>119325613.90212159</v>
      </c>
      <c r="M99" s="1" t="s">
        <v>90</v>
      </c>
      <c r="N99" s="20">
        <v>34800763.605115168</v>
      </c>
      <c r="O99" s="20">
        <v>117802414.5689663</v>
      </c>
    </row>
    <row r="100" spans="1:15" x14ac:dyDescent="0.35">
      <c r="A100" s="1" t="s">
        <v>91</v>
      </c>
      <c r="B100" s="20">
        <v>44527678.851342872</v>
      </c>
      <c r="C100" s="20">
        <v>80696704.919416353</v>
      </c>
      <c r="E100" s="1" t="s">
        <v>91</v>
      </c>
      <c r="F100" s="20">
        <v>58188551.88902203</v>
      </c>
      <c r="G100" s="20">
        <v>144053521.77725124</v>
      </c>
      <c r="I100" s="1" t="s">
        <v>91</v>
      </c>
      <c r="J100" s="20">
        <v>61621170.602383614</v>
      </c>
      <c r="K100" s="20">
        <v>153834955.35126591</v>
      </c>
      <c r="M100" s="1" t="s">
        <v>91</v>
      </c>
      <c r="N100" s="20">
        <v>38947633.715730108</v>
      </c>
      <c r="O100" s="20">
        <v>84281740.118678883</v>
      </c>
    </row>
    <row r="101" spans="1:15" x14ac:dyDescent="0.35">
      <c r="A101" s="1" t="s">
        <v>92</v>
      </c>
      <c r="B101" s="20">
        <v>29085492.088309921</v>
      </c>
      <c r="C101" s="20">
        <v>64713377.264412366</v>
      </c>
      <c r="E101" s="1" t="s">
        <v>92</v>
      </c>
      <c r="F101" s="20">
        <v>55721499.061848648</v>
      </c>
      <c r="G101" s="20">
        <v>146418790.29481912</v>
      </c>
      <c r="I101" s="1" t="s">
        <v>92</v>
      </c>
      <c r="J101" s="20">
        <v>60405602.548377626</v>
      </c>
      <c r="K101" s="20">
        <v>127832217.75249282</v>
      </c>
      <c r="M101" s="1" t="s">
        <v>92</v>
      </c>
      <c r="N101" s="20">
        <v>38178879.934489585</v>
      </c>
      <c r="O101" s="20">
        <v>80170084.539126664</v>
      </c>
    </row>
    <row r="102" spans="1:15" x14ac:dyDescent="0.35">
      <c r="A102" s="1" t="s">
        <v>93</v>
      </c>
      <c r="B102" s="20">
        <v>41966674.826356381</v>
      </c>
      <c r="C102" s="20">
        <v>88085583.069442987</v>
      </c>
      <c r="E102" s="1" t="s">
        <v>93</v>
      </c>
      <c r="F102" s="20">
        <v>44221120.126273766</v>
      </c>
      <c r="G102" s="20">
        <v>117410052.37979273</v>
      </c>
      <c r="I102" s="1" t="s">
        <v>93</v>
      </c>
      <c r="J102" s="20">
        <v>41754285.857631035</v>
      </c>
      <c r="K102" s="20">
        <v>105419407.35245839</v>
      </c>
      <c r="M102" s="1" t="s">
        <v>93</v>
      </c>
      <c r="N102" s="20">
        <v>40050811.278860457</v>
      </c>
      <c r="O102" s="20">
        <v>84550930.817851022</v>
      </c>
    </row>
    <row r="103" spans="1:15" x14ac:dyDescent="0.35">
      <c r="A103" s="1" t="s">
        <v>94</v>
      </c>
      <c r="B103" s="20">
        <v>36046470.53532441</v>
      </c>
      <c r="C103" s="20">
        <v>65735113.838708997</v>
      </c>
      <c r="E103" s="1" t="s">
        <v>94</v>
      </c>
      <c r="F103" s="20">
        <v>39014663.123216368</v>
      </c>
      <c r="G103" s="20">
        <v>98092666.716985807</v>
      </c>
      <c r="I103" s="1" t="s">
        <v>94</v>
      </c>
      <c r="J103" s="20">
        <v>38581379.083261415</v>
      </c>
      <c r="K103" s="20">
        <v>88222217.369437456</v>
      </c>
      <c r="M103" s="1" t="s">
        <v>94</v>
      </c>
      <c r="N103" s="20">
        <v>29248612.120881259</v>
      </c>
      <c r="O103" s="20">
        <v>66874654.292114869</v>
      </c>
    </row>
    <row r="104" spans="1:15" x14ac:dyDescent="0.35">
      <c r="A104" s="1" t="s">
        <v>95</v>
      </c>
      <c r="B104" s="20">
        <v>19463722.313994873</v>
      </c>
      <c r="C104" s="20">
        <v>57324404.402990364</v>
      </c>
      <c r="E104" s="1" t="s">
        <v>95</v>
      </c>
      <c r="F104" s="20">
        <v>-23925348.770514276</v>
      </c>
      <c r="G104" s="20">
        <v>-270648769.1288287</v>
      </c>
      <c r="I104" s="1" t="s">
        <v>95</v>
      </c>
      <c r="J104" s="20">
        <v>35330919.447164066</v>
      </c>
      <c r="K104" s="20">
        <v>99376511.427137107</v>
      </c>
      <c r="M104" s="1" t="s">
        <v>95</v>
      </c>
      <c r="N104" s="20">
        <v>11641279.540582977</v>
      </c>
      <c r="O104" s="20">
        <v>10075169.148091976</v>
      </c>
    </row>
    <row r="105" spans="1:15" x14ac:dyDescent="0.35">
      <c r="A105" s="1" t="s">
        <v>96</v>
      </c>
      <c r="B105" s="20">
        <v>27102910.156464431</v>
      </c>
      <c r="C105" s="20">
        <v>83542822.863393694</v>
      </c>
      <c r="E105" s="1" t="s">
        <v>96</v>
      </c>
      <c r="F105" s="20">
        <v>-15124933.548894241</v>
      </c>
      <c r="G105" s="20">
        <v>-242518115.64132407</v>
      </c>
      <c r="I105" s="1" t="s">
        <v>96</v>
      </c>
      <c r="J105" s="20">
        <v>43049194.780677401</v>
      </c>
      <c r="K105" s="20">
        <v>125605546.32783096</v>
      </c>
      <c r="M105" s="1" t="s">
        <v>96</v>
      </c>
      <c r="N105" s="20">
        <v>23266840.749860249</v>
      </c>
      <c r="O105" s="20">
        <v>43241314.089254744</v>
      </c>
    </row>
    <row r="106" spans="1:15" x14ac:dyDescent="0.35">
      <c r="A106" s="1" t="s">
        <v>97</v>
      </c>
      <c r="B106" s="20">
        <v>34851455.264448941</v>
      </c>
      <c r="C106" s="20">
        <v>61557430.500007614</v>
      </c>
      <c r="E106" s="1" t="s">
        <v>97</v>
      </c>
      <c r="F106" s="20">
        <v>34707822.477275297</v>
      </c>
      <c r="G106" s="20">
        <v>104430508.83291818</v>
      </c>
      <c r="I106" s="1" t="s">
        <v>97</v>
      </c>
      <c r="J106" s="20">
        <v>58974445.564849868</v>
      </c>
      <c r="K106" s="20">
        <v>156417627.69510135</v>
      </c>
      <c r="M106" s="1" t="s">
        <v>97</v>
      </c>
      <c r="N106" s="20">
        <v>38683019.906043462</v>
      </c>
      <c r="O106" s="20">
        <v>66917748.722005628</v>
      </c>
    </row>
    <row r="107" spans="1:15" x14ac:dyDescent="0.35">
      <c r="A107" s="1" t="s">
        <v>98</v>
      </c>
      <c r="B107" s="20">
        <v>35509924.028466046</v>
      </c>
      <c r="C107" s="20">
        <v>63951523.536055923</v>
      </c>
      <c r="E107" s="1" t="s">
        <v>98</v>
      </c>
      <c r="F107" s="20">
        <v>37350183.863208637</v>
      </c>
      <c r="G107" s="20">
        <v>95918425.862857744</v>
      </c>
      <c r="I107" s="1" t="s">
        <v>98</v>
      </c>
      <c r="J107" s="20">
        <v>24324795.57508225</v>
      </c>
      <c r="K107" s="20">
        <v>63041225.430120051</v>
      </c>
      <c r="M107" s="1" t="s">
        <v>98</v>
      </c>
      <c r="N107" s="20">
        <v>43240566.599744968</v>
      </c>
      <c r="O107" s="20">
        <v>91139041.271113455</v>
      </c>
    </row>
    <row r="108" spans="1:15" x14ac:dyDescent="0.35">
      <c r="A108" s="1" t="s">
        <v>99</v>
      </c>
      <c r="B108" s="20">
        <v>42976753.703674734</v>
      </c>
      <c r="C108" s="20">
        <v>56025482.200512059</v>
      </c>
      <c r="E108" s="1" t="s">
        <v>99</v>
      </c>
      <c r="F108" s="20">
        <v>48879440.161843657</v>
      </c>
      <c r="G108" s="20">
        <v>116450781.21952152</v>
      </c>
      <c r="I108" s="1" t="s">
        <v>99</v>
      </c>
      <c r="J108" s="20">
        <v>26595590.277457017</v>
      </c>
      <c r="K108" s="20">
        <v>53261443.83006262</v>
      </c>
      <c r="M108" s="1" t="s">
        <v>99</v>
      </c>
      <c r="N108" s="20">
        <v>43719623.681980148</v>
      </c>
      <c r="O108" s="20">
        <v>80456275.582414657</v>
      </c>
    </row>
    <row r="109" spans="1:15" x14ac:dyDescent="0.35">
      <c r="A109" s="1" t="s">
        <v>100</v>
      </c>
      <c r="B109" s="20">
        <v>16637580.059397072</v>
      </c>
      <c r="C109" s="20">
        <v>29814485.896904297</v>
      </c>
      <c r="E109" s="1" t="s">
        <v>100</v>
      </c>
      <c r="F109" s="20">
        <v>39582761.688095644</v>
      </c>
      <c r="G109" s="20">
        <v>187033904.33808473</v>
      </c>
      <c r="I109" s="1" t="s">
        <v>100</v>
      </c>
      <c r="J109" s="20">
        <v>40730457.523802638</v>
      </c>
      <c r="K109" s="20">
        <v>102808420.60628015</v>
      </c>
      <c r="M109" s="1" t="s">
        <v>100</v>
      </c>
      <c r="N109" s="20">
        <v>33581006.242616177</v>
      </c>
      <c r="O109" s="20">
        <v>103953641.70385288</v>
      </c>
    </row>
    <row r="110" spans="1:15" x14ac:dyDescent="0.35">
      <c r="A110" s="1" t="s">
        <v>101</v>
      </c>
      <c r="B110" s="20">
        <v>17938442.812414777</v>
      </c>
      <c r="C110" s="20">
        <v>68120196.498941496</v>
      </c>
      <c r="E110" s="1" t="s">
        <v>101</v>
      </c>
      <c r="F110" s="20">
        <v>39567174.307701692</v>
      </c>
      <c r="G110" s="20">
        <v>228836220.97321162</v>
      </c>
      <c r="I110" s="1" t="s">
        <v>101</v>
      </c>
      <c r="J110" s="20">
        <v>42035163.987294167</v>
      </c>
      <c r="K110" s="20">
        <v>141118356.06154534</v>
      </c>
      <c r="M110" s="1" t="s">
        <v>101</v>
      </c>
      <c r="N110" s="20">
        <v>34904735.265164293</v>
      </c>
      <c r="O110" s="20">
        <v>142261423.28901279</v>
      </c>
    </row>
    <row r="111" spans="1:15" x14ac:dyDescent="0.35">
      <c r="A111" s="1" t="s">
        <v>102</v>
      </c>
      <c r="B111" s="20">
        <v>35080449.322660357</v>
      </c>
      <c r="C111" s="20">
        <v>51847564.869262278</v>
      </c>
      <c r="E111" s="1" t="s">
        <v>102</v>
      </c>
      <c r="F111" s="20">
        <v>49915416.919367537</v>
      </c>
      <c r="G111" s="20">
        <v>119268452.92605895</v>
      </c>
      <c r="I111" s="1" t="s">
        <v>102</v>
      </c>
      <c r="J111" s="20">
        <v>78605600.187071159</v>
      </c>
      <c r="K111" s="20">
        <v>217036878.52249405</v>
      </c>
      <c r="M111" s="1" t="s">
        <v>102</v>
      </c>
      <c r="N111" s="20">
        <v>53651256.221741281</v>
      </c>
      <c r="O111" s="20">
        <v>117943121.4507848</v>
      </c>
    </row>
    <row r="112" spans="1:15" x14ac:dyDescent="0.35">
      <c r="A112" s="1" t="s">
        <v>103</v>
      </c>
      <c r="B112" s="20">
        <v>45142805.079052143</v>
      </c>
      <c r="C112" s="20">
        <v>143126142.35796919</v>
      </c>
      <c r="E112" s="1" t="s">
        <v>103</v>
      </c>
      <c r="F112" s="20">
        <v>39778910.305234402</v>
      </c>
      <c r="G112" s="20">
        <v>111568033.89636986</v>
      </c>
      <c r="I112" s="1" t="s">
        <v>103</v>
      </c>
      <c r="J112" s="20">
        <v>27058395.892368168</v>
      </c>
      <c r="K112" s="20">
        <v>54723653.162736855</v>
      </c>
      <c r="M112" s="1" t="s">
        <v>103</v>
      </c>
      <c r="N112" s="20">
        <v>57998130.4435734</v>
      </c>
      <c r="O112" s="20">
        <v>109719083.48646884</v>
      </c>
    </row>
    <row r="113" spans="1:15" x14ac:dyDescent="0.35">
      <c r="A113" s="1" t="s">
        <v>104</v>
      </c>
      <c r="B113" s="20">
        <v>38138114.658108056</v>
      </c>
      <c r="C113" s="20">
        <v>123241979.37084067</v>
      </c>
      <c r="E113" s="1" t="s">
        <v>104</v>
      </c>
      <c r="F113" s="20">
        <v>40733540.417240053</v>
      </c>
      <c r="G113" s="20">
        <v>95627394.355113596</v>
      </c>
      <c r="I113" s="1" t="s">
        <v>104</v>
      </c>
      <c r="J113" s="20">
        <v>21099744.802546941</v>
      </c>
      <c r="K113" s="20">
        <v>31561177.635690644</v>
      </c>
      <c r="M113" s="1" t="s">
        <v>104</v>
      </c>
      <c r="N113" s="20">
        <v>51012618.524630196</v>
      </c>
      <c r="O113" s="20">
        <v>89842836.833056271</v>
      </c>
    </row>
    <row r="114" spans="1:15" x14ac:dyDescent="0.35">
      <c r="A114" s="1" t="s">
        <v>105</v>
      </c>
      <c r="B114" s="20">
        <v>46531107.465286747</v>
      </c>
      <c r="C114" s="20">
        <v>139345670.45372236</v>
      </c>
      <c r="E114" s="1" t="s">
        <v>105</v>
      </c>
      <c r="F114" s="20">
        <v>48973388.08377666</v>
      </c>
      <c r="G114" s="20">
        <v>235384839.42054564</v>
      </c>
      <c r="I114" s="1" t="s">
        <v>105</v>
      </c>
      <c r="J114" s="20">
        <v>61926338.195391409</v>
      </c>
      <c r="K114" s="20">
        <v>219726131.5257256</v>
      </c>
      <c r="M114" s="1" t="s">
        <v>105</v>
      </c>
      <c r="N114" s="20">
        <v>51574162.293103077</v>
      </c>
      <c r="O114" s="20">
        <v>154634126.47814244</v>
      </c>
    </row>
    <row r="115" spans="1:15" x14ac:dyDescent="0.35">
      <c r="A115" s="1" t="s">
        <v>106</v>
      </c>
      <c r="B115" s="20">
        <v>29329052.140407093</v>
      </c>
      <c r="C115" s="20">
        <v>122263130.46412343</v>
      </c>
      <c r="E115" s="1" t="s">
        <v>106</v>
      </c>
      <c r="F115" s="20">
        <v>30368204.627019729</v>
      </c>
      <c r="G115" s="20">
        <v>217428698.56920779</v>
      </c>
      <c r="I115" s="1" t="s">
        <v>106</v>
      </c>
      <c r="J115" s="20">
        <v>39464573.993737638</v>
      </c>
      <c r="K115" s="20">
        <v>176820973.49155912</v>
      </c>
      <c r="M115" s="1" t="s">
        <v>106</v>
      </c>
      <c r="N115" s="20">
        <v>34371412.132134378</v>
      </c>
      <c r="O115" s="20">
        <v>137547860.80551672</v>
      </c>
    </row>
    <row r="116" spans="1:15" x14ac:dyDescent="0.35">
      <c r="A116" s="1" t="s">
        <v>107</v>
      </c>
      <c r="B116" s="20">
        <v>47199425.655840643</v>
      </c>
      <c r="C116" s="20">
        <v>157313992.61317551</v>
      </c>
      <c r="E116" s="1" t="s">
        <v>107</v>
      </c>
      <c r="F116" s="20">
        <v>49619575.722208127</v>
      </c>
      <c r="G116" s="20">
        <v>124265344.99645631</v>
      </c>
      <c r="I116" s="1" t="s">
        <v>107</v>
      </c>
      <c r="J116" s="20">
        <v>66505382.595699266</v>
      </c>
      <c r="K116" s="20">
        <v>185549505.82708752</v>
      </c>
      <c r="M116" s="1" t="s">
        <v>107</v>
      </c>
      <c r="N116" s="20">
        <v>41090844.832517609</v>
      </c>
      <c r="O116" s="20">
        <v>135860453.31651205</v>
      </c>
    </row>
    <row r="117" spans="1:15" x14ac:dyDescent="0.35">
      <c r="A117" s="1" t="s">
        <v>108</v>
      </c>
      <c r="B117" s="20">
        <v>31406490.951457225</v>
      </c>
      <c r="C117" s="20">
        <v>90379378.665905476</v>
      </c>
      <c r="E117" s="1" t="s">
        <v>108</v>
      </c>
      <c r="F117" s="20">
        <v>39296752.623966992</v>
      </c>
      <c r="G117" s="20">
        <v>136278927.09215993</v>
      </c>
      <c r="I117" s="1" t="s">
        <v>108</v>
      </c>
      <c r="J117" s="20">
        <v>39708780.251410201</v>
      </c>
      <c r="K117" s="20">
        <v>115601147.1365851</v>
      </c>
      <c r="M117" s="1" t="s">
        <v>108</v>
      </c>
      <c r="N117" s="20">
        <v>38444115.073747985</v>
      </c>
      <c r="O117" s="20">
        <v>85642249.387545034</v>
      </c>
    </row>
    <row r="118" spans="1:15" x14ac:dyDescent="0.35">
      <c r="A118" s="1" t="s">
        <v>109</v>
      </c>
      <c r="B118" s="20">
        <v>68609749.674422726</v>
      </c>
      <c r="C118" s="20">
        <v>150870277.9814257</v>
      </c>
      <c r="E118" s="1" t="s">
        <v>109</v>
      </c>
      <c r="F118" s="20">
        <v>47487386.267730899</v>
      </c>
      <c r="G118" s="20">
        <v>110244757.23527846</v>
      </c>
      <c r="I118" s="1" t="s">
        <v>109</v>
      </c>
      <c r="J118" s="20">
        <v>45811093.453095518</v>
      </c>
      <c r="K118" s="20">
        <v>85480207.33865492</v>
      </c>
      <c r="M118" s="1" t="s">
        <v>109</v>
      </c>
      <c r="N118" s="20">
        <v>59224679.235705905</v>
      </c>
      <c r="O118" s="20">
        <v>132747015.83028094</v>
      </c>
    </row>
    <row r="119" spans="1:15" x14ac:dyDescent="0.35">
      <c r="A119" s="1" t="s">
        <v>110</v>
      </c>
      <c r="B119" s="20">
        <v>51015504.04139965</v>
      </c>
      <c r="C119" s="20">
        <v>131623929.0526043</v>
      </c>
      <c r="E119" s="1" t="s">
        <v>110</v>
      </c>
      <c r="F119" s="20">
        <v>36451835.002975248</v>
      </c>
      <c r="G119" s="20">
        <v>123876398.95889278</v>
      </c>
      <c r="I119" s="1" t="s">
        <v>110</v>
      </c>
      <c r="J119" s="20">
        <v>33533695.721129596</v>
      </c>
      <c r="K119" s="20">
        <v>93947694.470451891</v>
      </c>
      <c r="M119" s="1" t="s">
        <v>110</v>
      </c>
      <c r="N119" s="20">
        <v>40466027.466824643</v>
      </c>
      <c r="O119" s="20">
        <v>144499009.84401816</v>
      </c>
    </row>
    <row r="120" spans="1:15" x14ac:dyDescent="0.35">
      <c r="A120" s="1" t="s">
        <v>111</v>
      </c>
      <c r="B120" s="20">
        <v>39875679.498653941</v>
      </c>
      <c r="C120" s="20">
        <v>110569237.61070696</v>
      </c>
      <c r="E120" s="1" t="s">
        <v>111</v>
      </c>
      <c r="F120" s="20">
        <v>46698101.955543004</v>
      </c>
      <c r="G120" s="20">
        <v>145894620.75691384</v>
      </c>
      <c r="I120" s="1" t="s">
        <v>111</v>
      </c>
      <c r="J120" s="20">
        <v>36039236.383898802</v>
      </c>
      <c r="K120" s="20">
        <v>111967683.12959906</v>
      </c>
      <c r="M120" s="1" t="s">
        <v>111</v>
      </c>
      <c r="N120" s="20">
        <v>36980992.665088214</v>
      </c>
      <c r="O120" s="20">
        <v>121572292.5726645</v>
      </c>
    </row>
    <row r="121" spans="1:15" x14ac:dyDescent="0.35">
      <c r="A121" s="1" t="s">
        <v>112</v>
      </c>
      <c r="B121" s="20">
        <v>38898824.552376576</v>
      </c>
      <c r="C121" s="20">
        <v>109361424.39458212</v>
      </c>
      <c r="E121" s="1" t="s">
        <v>112</v>
      </c>
      <c r="F121" s="20">
        <v>37623641.421958782</v>
      </c>
      <c r="G121" s="20">
        <v>140084684.9972747</v>
      </c>
      <c r="I121" s="1" t="s">
        <v>112</v>
      </c>
      <c r="J121" s="20">
        <v>34904525.313192822</v>
      </c>
      <c r="K121" s="20">
        <v>123966276.9857512</v>
      </c>
      <c r="M121" s="1" t="s">
        <v>112</v>
      </c>
      <c r="N121" s="20">
        <v>34148568.559206098</v>
      </c>
      <c r="O121" s="20">
        <v>111196627.81886257</v>
      </c>
    </row>
    <row r="122" spans="1:15" x14ac:dyDescent="0.35">
      <c r="A122" s="1" t="s">
        <v>113</v>
      </c>
      <c r="B122" s="20">
        <v>30943857.734409511</v>
      </c>
      <c r="C122" s="20">
        <v>71220003.916048914</v>
      </c>
      <c r="E122" s="1" t="s">
        <v>113</v>
      </c>
      <c r="F122" s="20">
        <v>28601738.576644182</v>
      </c>
      <c r="G122" s="20">
        <v>97239604.524492055</v>
      </c>
      <c r="I122" s="1" t="s">
        <v>113</v>
      </c>
      <c r="J122" s="20">
        <v>27803308.813730396</v>
      </c>
      <c r="K122" s="20">
        <v>85546029.829571739</v>
      </c>
      <c r="M122" s="1" t="s">
        <v>113</v>
      </c>
      <c r="N122" s="20">
        <v>49587385.691169873</v>
      </c>
      <c r="O122" s="20">
        <v>174806925.50521812</v>
      </c>
    </row>
    <row r="123" spans="1:15" x14ac:dyDescent="0.35">
      <c r="A123" s="1" t="s">
        <v>224</v>
      </c>
      <c r="B123" s="20">
        <v>53201657.625366427</v>
      </c>
      <c r="C123" s="20">
        <v>141099594.31752619</v>
      </c>
      <c r="E123" s="1" t="s">
        <v>224</v>
      </c>
      <c r="F123" s="20">
        <v>42990220.810138963</v>
      </c>
      <c r="G123" s="20">
        <v>122032106.02691187</v>
      </c>
      <c r="I123" s="1" t="s">
        <v>224</v>
      </c>
      <c r="J123" s="20">
        <v>48733287.758767597</v>
      </c>
      <c r="K123" s="20">
        <v>125121918.06140693</v>
      </c>
      <c r="M123" s="1" t="s">
        <v>224</v>
      </c>
      <c r="N123" s="20">
        <v>46204640.374902129</v>
      </c>
      <c r="O123" s="20">
        <v>147614413.51050365</v>
      </c>
    </row>
    <row r="124" spans="1:15" x14ac:dyDescent="0.35">
      <c r="A124" s="1" t="s">
        <v>219</v>
      </c>
      <c r="B124" s="1">
        <v>36089495.897897162</v>
      </c>
      <c r="C124" s="1">
        <v>100776026.01663131</v>
      </c>
      <c r="E124" s="1" t="s">
        <v>219</v>
      </c>
      <c r="F124" s="1">
        <v>25278843.438655809</v>
      </c>
      <c r="G124" s="1">
        <v>52191917.054674208</v>
      </c>
      <c r="I124" s="1" t="s">
        <v>219</v>
      </c>
      <c r="J124" s="1">
        <v>32287647.365272388</v>
      </c>
      <c r="K124" s="1">
        <v>59440180.233007513</v>
      </c>
      <c r="M124" s="1" t="s">
        <v>219</v>
      </c>
      <c r="N124" s="1">
        <v>24377537.074760411</v>
      </c>
      <c r="O124" s="1">
        <v>89723079.770912796</v>
      </c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C9655-D1FD-4C20-88A6-8449639559F0}">
  <sheetPr codeName="Sheet10">
    <tabColor theme="4"/>
  </sheetPr>
  <dimension ref="B1:AZ123"/>
  <sheetViews>
    <sheetView workbookViewId="0">
      <selection activeCell="G42" sqref="G42"/>
    </sheetView>
  </sheetViews>
  <sheetFormatPr defaultColWidth="9.1328125" defaultRowHeight="11.65" x14ac:dyDescent="0.35"/>
  <cols>
    <col min="1" max="1" width="9.1328125" style="1"/>
    <col min="2" max="2" width="18.1328125" style="1" bestFit="1" customWidth="1"/>
    <col min="3" max="6" width="11.59765625" style="1" bestFit="1" customWidth="1"/>
    <col min="7" max="7" width="12.59765625" style="1" bestFit="1" customWidth="1"/>
    <col min="8" max="8" width="11.59765625" style="1" bestFit="1" customWidth="1"/>
    <col min="9" max="9" width="12.59765625" style="1" bestFit="1" customWidth="1"/>
    <col min="10" max="13" width="12.59765625" style="1" customWidth="1"/>
    <col min="14" max="14" width="9.1328125" style="1"/>
    <col min="15" max="15" width="18.1328125" style="1" bestFit="1" customWidth="1"/>
    <col min="16" max="16" width="12.59765625" style="1" bestFit="1" customWidth="1"/>
    <col min="17" max="17" width="12" style="1" bestFit="1" customWidth="1"/>
    <col min="18" max="18" width="12.59765625" style="1" bestFit="1" customWidth="1"/>
    <col min="19" max="19" width="12" style="1" bestFit="1" customWidth="1"/>
    <col min="20" max="20" width="12.59765625" style="1" bestFit="1" customWidth="1"/>
    <col min="21" max="21" width="11.59765625" style="1" bestFit="1" customWidth="1"/>
    <col min="22" max="22" width="12.59765625" style="1" bestFit="1" customWidth="1"/>
    <col min="23" max="26" width="12.59765625" style="1" customWidth="1"/>
    <col min="27" max="27" width="9.1328125" style="1"/>
    <col min="28" max="28" width="18.1328125" style="1" bestFit="1" customWidth="1"/>
    <col min="29" max="32" width="11.59765625" style="1" bestFit="1" customWidth="1"/>
    <col min="33" max="33" width="12.59765625" style="1" bestFit="1" customWidth="1"/>
    <col min="34" max="34" width="11.59765625" style="1" bestFit="1" customWidth="1"/>
    <col min="35" max="35" width="12.59765625" style="1" bestFit="1" customWidth="1"/>
    <col min="36" max="39" width="12.59765625" style="1" customWidth="1"/>
    <col min="40" max="40" width="9.1328125" style="1"/>
    <col min="41" max="41" width="18.1328125" style="1" bestFit="1" customWidth="1"/>
    <col min="42" max="45" width="11.59765625" style="1" bestFit="1" customWidth="1"/>
    <col min="46" max="46" width="12.59765625" style="1" bestFit="1" customWidth="1"/>
    <col min="47" max="47" width="11.59765625" style="1" bestFit="1" customWidth="1"/>
    <col min="48" max="48" width="12.59765625" style="1" bestFit="1" customWidth="1"/>
    <col min="49" max="49" width="9.265625" style="1" bestFit="1" customWidth="1"/>
    <col min="50" max="50" width="9.1328125" style="1"/>
    <col min="51" max="51" width="9.265625" style="1" bestFit="1" customWidth="1"/>
    <col min="52" max="52" width="10.86328125" style="1" bestFit="1" customWidth="1"/>
    <col min="53" max="16384" width="9.1328125" style="1"/>
  </cols>
  <sheetData>
    <row r="1" spans="2:52" x14ac:dyDescent="0.35">
      <c r="C1" s="2"/>
      <c r="D1" s="2"/>
      <c r="E1" s="2"/>
      <c r="F1" s="2"/>
      <c r="G1" s="2"/>
    </row>
    <row r="2" spans="2:52" x14ac:dyDescent="0.35">
      <c r="B2" s="1" t="s">
        <v>117</v>
      </c>
      <c r="C2" s="2">
        <f t="shared" ref="C2:M2" si="0">+MIN(C11:C123)</f>
        <v>-5012968114.2893295</v>
      </c>
      <c r="D2" s="2">
        <f t="shared" si="0"/>
        <v>-3040291309.1866498</v>
      </c>
      <c r="E2" s="2">
        <f t="shared" si="0"/>
        <v>-4607060831.1318998</v>
      </c>
      <c r="F2" s="2">
        <f t="shared" si="0"/>
        <v>-3455318835.7687998</v>
      </c>
      <c r="G2" s="2">
        <f t="shared" si="0"/>
        <v>-331144006.29764199</v>
      </c>
      <c r="H2" s="2">
        <f t="shared" si="0"/>
        <v>-4283339987.4604602</v>
      </c>
      <c r="I2" s="2">
        <f t="shared" si="0"/>
        <v>-166643871.70298001</v>
      </c>
      <c r="J2" s="2">
        <f t="shared" si="0"/>
        <v>-9388784.5560971703</v>
      </c>
      <c r="K2" s="2">
        <f t="shared" si="0"/>
        <v>-40033441.841371126</v>
      </c>
      <c r="L2" s="2">
        <f t="shared" si="0"/>
        <v>381156313.34159559</v>
      </c>
      <c r="M2" s="2">
        <f t="shared" si="0"/>
        <v>-58217274.914290309</v>
      </c>
      <c r="O2" s="1" t="s">
        <v>117</v>
      </c>
      <c r="P2" s="2">
        <f>+MIN(P11:P123)</f>
        <v>-4557205176.1268902</v>
      </c>
      <c r="Q2" s="2">
        <f t="shared" ref="Q2:V2" si="1">+MIN(Q11:Q123)</f>
        <v>-13650920302.825899</v>
      </c>
      <c r="R2" s="2">
        <f t="shared" si="1"/>
        <v>-4557205176.1268902</v>
      </c>
      <c r="S2" s="2">
        <f t="shared" si="1"/>
        <v>-13650920302.825899</v>
      </c>
      <c r="T2" s="2">
        <f t="shared" si="1"/>
        <v>-275192774.84167302</v>
      </c>
      <c r="U2" s="2">
        <f t="shared" si="1"/>
        <v>-4332883404.7828503</v>
      </c>
      <c r="V2" s="2">
        <f t="shared" si="1"/>
        <v>-79041402.784074202</v>
      </c>
      <c r="W2" s="2">
        <f t="shared" ref="W2:X2" si="2">+MIN(W11:W123)</f>
        <v>-23925348.770514276</v>
      </c>
      <c r="X2" s="2">
        <f t="shared" si="2"/>
        <v>-270648769.1288287</v>
      </c>
      <c r="Y2" s="2">
        <f t="shared" ref="Y2:Z2" si="3">+MIN(Y11:Y123)</f>
        <v>0</v>
      </c>
      <c r="Z2" s="2">
        <f t="shared" si="3"/>
        <v>-54181839.471296564</v>
      </c>
      <c r="AB2" s="1" t="s">
        <v>117</v>
      </c>
      <c r="AC2" s="2">
        <f>+MIN(AC11:AC123)</f>
        <v>-3147642918.2199798</v>
      </c>
      <c r="AD2" s="2">
        <f t="shared" ref="AD2:AM2" si="4">+MIN(AD11:AD123)</f>
        <v>-2777375618.0475702</v>
      </c>
      <c r="AE2" s="2">
        <f t="shared" si="4"/>
        <v>-2131901644.6157</v>
      </c>
      <c r="AF2" s="2">
        <f t="shared" si="4"/>
        <v>-3787150915.2368999</v>
      </c>
      <c r="AG2" s="2">
        <f t="shared" si="4"/>
        <v>-555043508.43598604</v>
      </c>
      <c r="AH2" s="2">
        <f t="shared" si="4"/>
        <v>-1873829095.1442599</v>
      </c>
      <c r="AI2" s="2">
        <f t="shared" si="4"/>
        <v>-376328566.59663802</v>
      </c>
      <c r="AJ2" s="2">
        <f t="shared" si="4"/>
        <v>5061625.2885219026</v>
      </c>
      <c r="AK2" s="2">
        <f t="shared" si="4"/>
        <v>-24756184.094528172</v>
      </c>
      <c r="AL2" s="2">
        <f t="shared" si="4"/>
        <v>961637921.9714793</v>
      </c>
      <c r="AM2" s="2">
        <f t="shared" si="4"/>
        <v>-58217274.914290309</v>
      </c>
      <c r="AO2" s="1" t="s">
        <v>117</v>
      </c>
      <c r="AP2" s="2">
        <f>+MIN(AP11:AP123)</f>
        <v>-4832770759.6006203</v>
      </c>
      <c r="AQ2" s="2">
        <f t="shared" ref="AQ2:AZ2" si="5">+MIN(AQ11:AQ123)</f>
        <v>-3085870980.6536298</v>
      </c>
      <c r="AR2" s="2">
        <f t="shared" si="5"/>
        <v>-4221142281.72124</v>
      </c>
      <c r="AS2" s="2">
        <f t="shared" si="5"/>
        <v>-3687317183.0436602</v>
      </c>
      <c r="AT2" s="2">
        <f t="shared" si="5"/>
        <v>-396260216.96440899</v>
      </c>
      <c r="AU2" s="2">
        <f t="shared" si="5"/>
        <v>-3914444116.5292301</v>
      </c>
      <c r="AV2" s="2">
        <f t="shared" si="5"/>
        <v>-258907782.249897</v>
      </c>
      <c r="AW2" s="2">
        <f t="shared" si="5"/>
        <v>-9932939.298884185</v>
      </c>
      <c r="AX2" s="2">
        <f t="shared" si="5"/>
        <v>-33997394.64749489</v>
      </c>
      <c r="AY2" s="2">
        <f t="shared" si="5"/>
        <v>564548086.20452535</v>
      </c>
      <c r="AZ2" s="2">
        <f t="shared" si="5"/>
        <v>-58217274.914290309</v>
      </c>
    </row>
    <row r="3" spans="2:52" x14ac:dyDescent="0.35">
      <c r="B3" s="1" t="s">
        <v>118</v>
      </c>
      <c r="C3" s="2">
        <f t="shared" ref="C3:M3" si="6">+MAX(C11:C123)</f>
        <v>4621382417.88484</v>
      </c>
      <c r="D3" s="2">
        <f t="shared" si="6"/>
        <v>5565187807.9265699</v>
      </c>
      <c r="E3" s="2">
        <f t="shared" si="6"/>
        <v>5036409945.9962997</v>
      </c>
      <c r="F3" s="2">
        <f t="shared" si="6"/>
        <v>5159280526.29846</v>
      </c>
      <c r="G3" s="2">
        <f t="shared" si="6"/>
        <v>1955524681.7929499</v>
      </c>
      <c r="H3" s="2">
        <f t="shared" si="6"/>
        <v>5035256278.7022495</v>
      </c>
      <c r="I3" s="2">
        <f t="shared" si="6"/>
        <v>2021522414.5543699</v>
      </c>
      <c r="J3" s="2">
        <f t="shared" si="6"/>
        <v>68609749.674422726</v>
      </c>
      <c r="K3" s="2">
        <f t="shared" si="6"/>
        <v>341140737.91699183</v>
      </c>
      <c r="L3" s="2">
        <f t="shared" si="6"/>
        <v>433400988.24259627</v>
      </c>
      <c r="M3" s="2">
        <f t="shared" si="6"/>
        <v>-34214363.543648191</v>
      </c>
      <c r="O3" s="1" t="s">
        <v>118</v>
      </c>
      <c r="P3" s="2">
        <f>+MAX(P11:P123)</f>
        <v>19241851601.763599</v>
      </c>
      <c r="Q3" s="2">
        <f t="shared" ref="Q3:V3" si="7">+MAX(Q11:Q123)</f>
        <v>4900820352.61269</v>
      </c>
      <c r="R3" s="2">
        <f t="shared" si="7"/>
        <v>19241851601.763599</v>
      </c>
      <c r="S3" s="2">
        <f t="shared" si="7"/>
        <v>4900820352.61269</v>
      </c>
      <c r="T3" s="2">
        <f t="shared" si="7"/>
        <v>5590931298.9376802</v>
      </c>
      <c r="U3" s="2">
        <f t="shared" si="7"/>
        <v>19046890591.259701</v>
      </c>
      <c r="V3" s="2">
        <f t="shared" si="7"/>
        <v>5395970288.4337997</v>
      </c>
      <c r="W3" s="2">
        <f t="shared" ref="W3:X3" si="8">+MAX(W11:W123)</f>
        <v>79041222.334566817</v>
      </c>
      <c r="X3" s="2">
        <f t="shared" si="8"/>
        <v>298902467.54571909</v>
      </c>
      <c r="Y3" s="2">
        <f t="shared" ref="Y3:Z3" si="9">+MAX(Y11:Y123)</f>
        <v>0</v>
      </c>
      <c r="Z3" s="2">
        <f t="shared" si="9"/>
        <v>-33976613.072218277</v>
      </c>
      <c r="AB3" s="1" t="s">
        <v>118</v>
      </c>
      <c r="AC3" s="2">
        <f>+MAX(AC11:AC123)</f>
        <v>3791983037.40204</v>
      </c>
      <c r="AD3" s="2">
        <f t="shared" ref="AD3:AM3" si="10">+MAX(AD11:AD123)</f>
        <v>3160455429.2044401</v>
      </c>
      <c r="AE3" s="2">
        <f t="shared" si="10"/>
        <v>4801758334.6202002</v>
      </c>
      <c r="AF3" s="2">
        <f t="shared" si="10"/>
        <v>2146992341.9937699</v>
      </c>
      <c r="AG3" s="2">
        <f t="shared" si="10"/>
        <v>1878033469.0146301</v>
      </c>
      <c r="AH3" s="2">
        <f t="shared" si="10"/>
        <v>4857789220.1358099</v>
      </c>
      <c r="AI3" s="2">
        <f t="shared" si="10"/>
        <v>1963251912.8738599</v>
      </c>
      <c r="AJ3" s="2">
        <f t="shared" si="10"/>
        <v>83004390.262244791</v>
      </c>
      <c r="AK3" s="2">
        <f t="shared" si="10"/>
        <v>274256086.41278404</v>
      </c>
      <c r="AL3" s="2">
        <f t="shared" si="10"/>
        <v>1015741273.6042831</v>
      </c>
      <c r="AM3" s="2">
        <f t="shared" si="10"/>
        <v>-34214363.543648191</v>
      </c>
      <c r="AO3" s="1" t="s">
        <v>118</v>
      </c>
      <c r="AP3" s="2">
        <f>+MAX(AP11:AP123)</f>
        <v>4190871084.8610702</v>
      </c>
      <c r="AQ3" s="2">
        <f t="shared" ref="AQ3:AZ3" si="11">+MAX(AQ11:AQ123)</f>
        <v>4841454124.9236698</v>
      </c>
      <c r="AR3" s="2">
        <f t="shared" si="11"/>
        <v>4792317287.2595501</v>
      </c>
      <c r="AS3" s="2">
        <f t="shared" si="11"/>
        <v>4229825647.0527301</v>
      </c>
      <c r="AT3" s="2">
        <f t="shared" si="11"/>
        <v>1693002596.5488</v>
      </c>
      <c r="AU3" s="2">
        <f t="shared" si="11"/>
        <v>4822020355.7616701</v>
      </c>
      <c r="AV3" s="2">
        <f t="shared" si="11"/>
        <v>1875247983.1912401</v>
      </c>
      <c r="AW3" s="2">
        <f t="shared" si="11"/>
        <v>72826820.811549693</v>
      </c>
      <c r="AX3" s="2">
        <f t="shared" si="11"/>
        <v>304499303.73420089</v>
      </c>
      <c r="AY3" s="2">
        <f t="shared" si="11"/>
        <v>617004042.30488312</v>
      </c>
      <c r="AZ3" s="2">
        <f t="shared" si="11"/>
        <v>-34214363.543648191</v>
      </c>
    </row>
    <row r="4" spans="2:52" x14ac:dyDescent="0.35">
      <c r="B4" s="1" t="s">
        <v>119</v>
      </c>
      <c r="C4" s="2">
        <f t="shared" ref="C4:M4" si="12">AVERAGE(C11:C123)</f>
        <v>556989193.49371982</v>
      </c>
      <c r="D4" s="2">
        <f t="shared" si="12"/>
        <v>224413437.49358401</v>
      </c>
      <c r="E4" s="2">
        <f t="shared" si="12"/>
        <v>973232768.27470827</v>
      </c>
      <c r="F4" s="2">
        <f t="shared" si="12"/>
        <v>-191830135.75810391</v>
      </c>
      <c r="G4" s="2">
        <f t="shared" si="12"/>
        <v>781402630.98730338</v>
      </c>
      <c r="H4" s="2">
        <f t="shared" si="12"/>
        <v>1085673071.8909733</v>
      </c>
      <c r="I4" s="2">
        <f t="shared" si="12"/>
        <v>893842936.13286924</v>
      </c>
      <c r="J4" s="2">
        <f t="shared" si="12"/>
        <v>33828692.972827986</v>
      </c>
      <c r="K4" s="2">
        <f t="shared" si="12"/>
        <v>97752481.619106025</v>
      </c>
      <c r="L4" s="2">
        <f t="shared" si="12"/>
        <v>416243574.78098828</v>
      </c>
      <c r="M4" s="2">
        <f t="shared" si="12"/>
        <v>-48516514.969987229</v>
      </c>
      <c r="O4" s="1" t="s">
        <v>119</v>
      </c>
      <c r="P4" s="2">
        <f>AVERAGE(P11:P123)</f>
        <v>-807945566.60850942</v>
      </c>
      <c r="Q4" s="2">
        <f t="shared" ref="Q4:V4" si="13">AVERAGE(Q11:Q123)</f>
        <v>1650759396.6829216</v>
      </c>
      <c r="R4" s="2">
        <f t="shared" si="13"/>
        <v>-807945566.60850942</v>
      </c>
      <c r="S4" s="2">
        <f t="shared" si="13"/>
        <v>1650759396.6829216</v>
      </c>
      <c r="T4" s="2">
        <f t="shared" si="13"/>
        <v>842813830.07441163</v>
      </c>
      <c r="U4" s="2">
        <f t="shared" si="13"/>
        <v>-660711977.11354911</v>
      </c>
      <c r="V4" s="2">
        <f t="shared" si="13"/>
        <v>990047419.56937182</v>
      </c>
      <c r="W4" s="2">
        <f t="shared" ref="W4:X4" si="14">AVERAGE(W11:W123)</f>
        <v>36390442.254616529</v>
      </c>
      <c r="X4" s="2">
        <f t="shared" si="14"/>
        <v>137102682.13887861</v>
      </c>
      <c r="Y4" s="2">
        <f t="shared" ref="Y4:Z4" si="15">AVERAGE(Y11:Y123)</f>
        <v>0</v>
      </c>
      <c r="Z4" s="2">
        <f t="shared" si="15"/>
        <v>-46521349.610698968</v>
      </c>
      <c r="AB4" s="1" t="s">
        <v>119</v>
      </c>
      <c r="AC4" s="2">
        <f>AVERAGE(AC11:AC123)</f>
        <v>-130807986.03160426</v>
      </c>
      <c r="AD4" s="2">
        <f t="shared" ref="AD4:AM4" si="16">AVERAGE(AD11:AD123)</f>
        <v>470286801.19703358</v>
      </c>
      <c r="AE4" s="2">
        <f t="shared" si="16"/>
        <v>869469096.81867945</v>
      </c>
      <c r="AF4" s="2">
        <f t="shared" si="16"/>
        <v>-529990281.6244235</v>
      </c>
      <c r="AG4" s="2">
        <f t="shared" si="16"/>
        <v>339478815.16542906</v>
      </c>
      <c r="AH4" s="2">
        <f t="shared" si="16"/>
        <v>993639487.02741182</v>
      </c>
      <c r="AI4" s="2">
        <f t="shared" si="16"/>
        <v>463649205.40298808</v>
      </c>
      <c r="AJ4" s="2">
        <f t="shared" si="16"/>
        <v>43983983.240046285</v>
      </c>
      <c r="AK4" s="2">
        <f t="shared" si="16"/>
        <v>119637858.47879167</v>
      </c>
      <c r="AL4" s="2">
        <f t="shared" si="16"/>
        <v>1000277082.8502837</v>
      </c>
      <c r="AM4" s="2">
        <f t="shared" si="16"/>
        <v>-48516514.969987229</v>
      </c>
      <c r="AO4" s="1" t="s">
        <v>119</v>
      </c>
      <c r="AP4" s="2">
        <f>AVERAGE(AP11:AP123)</f>
        <v>221623949.74946678</v>
      </c>
      <c r="AQ4" s="2">
        <f t="shared" ref="AQ4:AZ4" si="17">AVERAGE(AQ11:AQ123)</f>
        <v>352974061.00536734</v>
      </c>
      <c r="AR4" s="2">
        <f t="shared" si="17"/>
        <v>822699870.03608894</v>
      </c>
      <c r="AS4" s="2">
        <f t="shared" si="17"/>
        <v>-248101859.27281216</v>
      </c>
      <c r="AT4" s="2">
        <f t="shared" si="17"/>
        <v>574598010.75483465</v>
      </c>
      <c r="AU4" s="2">
        <f t="shared" si="17"/>
        <v>940871928.67995441</v>
      </c>
      <c r="AV4" s="2">
        <f t="shared" si="17"/>
        <v>692770069.40714216</v>
      </c>
      <c r="AW4" s="2">
        <f t="shared" si="17"/>
        <v>35175310.682355322</v>
      </c>
      <c r="AX4" s="2">
        <f t="shared" si="17"/>
        <v>104830854.35623346</v>
      </c>
      <c r="AY4" s="2">
        <f t="shared" si="17"/>
        <v>601075920.28662193</v>
      </c>
      <c r="AZ4" s="2">
        <f t="shared" si="17"/>
        <v>-48516514.969987229</v>
      </c>
    </row>
    <row r="5" spans="2:52" x14ac:dyDescent="0.35">
      <c r="B5" s="1" t="s">
        <v>120</v>
      </c>
      <c r="C5" s="2">
        <f t="shared" ref="C5:M5" si="18">+MEDIAN(C11:C123)</f>
        <v>714609647.58780396</v>
      </c>
      <c r="D5" s="2">
        <f t="shared" si="18"/>
        <v>70160330.016286403</v>
      </c>
      <c r="E5" s="2">
        <f t="shared" si="18"/>
        <v>1130687062.5899601</v>
      </c>
      <c r="F5" s="2">
        <f t="shared" si="18"/>
        <v>-344044166.92660898</v>
      </c>
      <c r="G5" s="2">
        <f t="shared" si="18"/>
        <v>770913006.85018098</v>
      </c>
      <c r="H5" s="2">
        <f t="shared" si="18"/>
        <v>1278959393.68483</v>
      </c>
      <c r="I5" s="2">
        <f t="shared" si="18"/>
        <v>875940538.83799303</v>
      </c>
      <c r="J5" s="2">
        <f t="shared" si="18"/>
        <v>34851455.264448941</v>
      </c>
      <c r="K5" s="2">
        <f t="shared" si="18"/>
        <v>95026265.823555902</v>
      </c>
      <c r="L5" s="2">
        <f t="shared" si="18"/>
        <v>418114984.01579487</v>
      </c>
      <c r="M5" s="2">
        <f t="shared" si="18"/>
        <v>-50906971.723818563</v>
      </c>
      <c r="O5" s="1" t="s">
        <v>120</v>
      </c>
      <c r="P5" s="2">
        <f>+MEDIAN(P11:P123)</f>
        <v>-1057249040.0000499</v>
      </c>
      <c r="Q5" s="2">
        <f t="shared" ref="Q5:V5" si="19">+MEDIAN(Q11:Q123)</f>
        <v>1782482927.7765801</v>
      </c>
      <c r="R5" s="2">
        <f t="shared" si="19"/>
        <v>-1057249040.0000499</v>
      </c>
      <c r="S5" s="2">
        <f t="shared" si="19"/>
        <v>1782482927.7765801</v>
      </c>
      <c r="T5" s="2">
        <f t="shared" si="19"/>
        <v>803359519.84729397</v>
      </c>
      <c r="U5" s="2">
        <f t="shared" si="19"/>
        <v>-958691107.89804196</v>
      </c>
      <c r="V5" s="2">
        <f t="shared" si="19"/>
        <v>952395050.09915304</v>
      </c>
      <c r="W5" s="2">
        <f t="shared" ref="W5:X5" si="20">+MEDIAN(W11:W123)</f>
        <v>35628207.696697824</v>
      </c>
      <c r="X5" s="2">
        <f t="shared" si="20"/>
        <v>126558435.15584928</v>
      </c>
      <c r="Y5" s="2">
        <f t="shared" ref="Y5:Z5" si="21">+MEDIAN(Y11:Y123)</f>
        <v>0</v>
      </c>
      <c r="Z5" s="2">
        <f t="shared" si="21"/>
        <v>-49041612.558144823</v>
      </c>
      <c r="AB5" s="1" t="s">
        <v>120</v>
      </c>
      <c r="AC5" s="2">
        <f>+MEDIAN(AC11:AC123)</f>
        <v>-372830181.78710401</v>
      </c>
      <c r="AD5" s="2">
        <f t="shared" ref="AD5:AM5" si="22">+MEDIAN(AD11:AD123)</f>
        <v>562162304.34890902</v>
      </c>
      <c r="AE5" s="2">
        <f t="shared" si="22"/>
        <v>626183094.67630601</v>
      </c>
      <c r="AF5" s="2">
        <f t="shared" si="22"/>
        <v>-453549218.82993799</v>
      </c>
      <c r="AG5" s="2">
        <f t="shared" si="22"/>
        <v>240171627.29564601</v>
      </c>
      <c r="AH5" s="2">
        <f t="shared" si="22"/>
        <v>766356797.40731001</v>
      </c>
      <c r="AI5" s="2">
        <f t="shared" si="22"/>
        <v>382790345.35235101</v>
      </c>
      <c r="AJ5" s="2">
        <f t="shared" si="22"/>
        <v>43446327.767876998</v>
      </c>
      <c r="AK5" s="2">
        <f t="shared" si="22"/>
        <v>107344819.91903977</v>
      </c>
      <c r="AL5" s="2">
        <f t="shared" si="22"/>
        <v>1002192279.5113987</v>
      </c>
      <c r="AM5" s="2">
        <f t="shared" si="22"/>
        <v>-50906971.723818563</v>
      </c>
      <c r="AO5" s="1" t="s">
        <v>120</v>
      </c>
      <c r="AP5" s="2">
        <f>+MEDIAN(AP11:AP123)</f>
        <v>283736902.89725602</v>
      </c>
      <c r="AQ5" s="2">
        <f t="shared" ref="AQ5:AZ5" si="23">+MEDIAN(AQ11:AQ123)</f>
        <v>489467028.84775299</v>
      </c>
      <c r="AR5" s="2">
        <f t="shared" si="23"/>
        <v>899847504.47842801</v>
      </c>
      <c r="AS5" s="2">
        <f t="shared" si="23"/>
        <v>-111048087.814022</v>
      </c>
      <c r="AT5" s="2">
        <f t="shared" si="23"/>
        <v>596643835.56329095</v>
      </c>
      <c r="AU5" s="2">
        <f t="shared" si="23"/>
        <v>1034938893.9794101</v>
      </c>
      <c r="AV5" s="2">
        <f t="shared" si="23"/>
        <v>697823277.39644599</v>
      </c>
      <c r="AW5" s="2">
        <f t="shared" si="23"/>
        <v>34967249.12350446</v>
      </c>
      <c r="AX5" s="2">
        <f t="shared" si="23"/>
        <v>108657383.21383867</v>
      </c>
      <c r="AY5" s="2">
        <f t="shared" si="23"/>
        <v>603057604.88572049</v>
      </c>
      <c r="AZ5" s="2">
        <f t="shared" si="23"/>
        <v>-50906971.723818563</v>
      </c>
    </row>
    <row r="6" spans="2:52" x14ac:dyDescent="0.35">
      <c r="B6" s="1" t="s">
        <v>220</v>
      </c>
      <c r="C6" s="2">
        <f t="shared" ref="C6:M6" si="24">+QUARTILE(C$11:C$123,1)</f>
        <v>-132921183.60018601</v>
      </c>
      <c r="D6" s="2">
        <f t="shared" si="24"/>
        <v>-525067330.27022302</v>
      </c>
      <c r="E6" s="2">
        <f t="shared" si="24"/>
        <v>261374476.25413001</v>
      </c>
      <c r="F6" s="2">
        <f t="shared" si="24"/>
        <v>-938175271.460747</v>
      </c>
      <c r="G6" s="2">
        <f t="shared" si="24"/>
        <v>445527532.76838797</v>
      </c>
      <c r="H6" s="2">
        <f t="shared" si="24"/>
        <v>385631673.61372501</v>
      </c>
      <c r="I6" s="2">
        <f t="shared" si="24"/>
        <v>566658890.97526395</v>
      </c>
      <c r="J6" s="2">
        <f t="shared" si="24"/>
        <v>24295139.855429579</v>
      </c>
      <c r="K6" s="2">
        <f t="shared" si="24"/>
        <v>64713377.264412366</v>
      </c>
      <c r="L6" s="2">
        <f t="shared" si="24"/>
        <v>413107942.71982354</v>
      </c>
      <c r="M6" s="2">
        <f t="shared" si="24"/>
        <v>-55280353.83573059</v>
      </c>
      <c r="O6" s="1" t="s">
        <v>220</v>
      </c>
      <c r="P6" s="2">
        <f t="shared" ref="P6:Z6" si="25">+QUARTILE(P$11:P$123,1)</f>
        <v>-2132486854.5366199</v>
      </c>
      <c r="Q6" s="2">
        <f t="shared" si="25"/>
        <v>1109177463.4604001</v>
      </c>
      <c r="R6" s="2">
        <f t="shared" si="25"/>
        <v>-2132486854.5366199</v>
      </c>
      <c r="S6" s="2">
        <f t="shared" si="25"/>
        <v>1109177463.4604001</v>
      </c>
      <c r="T6" s="2">
        <f t="shared" si="25"/>
        <v>493938181.466268</v>
      </c>
      <c r="U6" s="2">
        <f t="shared" si="25"/>
        <v>-1964495140.4053199</v>
      </c>
      <c r="V6" s="2">
        <f t="shared" si="25"/>
        <v>640953989.94480705</v>
      </c>
      <c r="W6" s="2">
        <f t="shared" si="25"/>
        <v>28046938.27175606</v>
      </c>
      <c r="X6" s="2">
        <f t="shared" si="25"/>
        <v>103310873.37190498</v>
      </c>
      <c r="Y6" s="2">
        <f t="shared" si="25"/>
        <v>0</v>
      </c>
      <c r="Z6" s="2">
        <f t="shared" si="25"/>
        <v>-51461109.910770059</v>
      </c>
      <c r="AB6" s="1" t="s">
        <v>220</v>
      </c>
      <c r="AC6" s="2">
        <f t="shared" ref="AC6:AM6" si="26">+QUARTILE(AC$11:AC$123,1)</f>
        <v>-1168670489.5915401</v>
      </c>
      <c r="AD6" s="2">
        <f t="shared" si="26"/>
        <v>-308688052.40560901</v>
      </c>
      <c r="AE6" s="2">
        <f t="shared" si="26"/>
        <v>-177152310.29998901</v>
      </c>
      <c r="AF6" s="2">
        <f t="shared" si="26"/>
        <v>-1297167650.2832401</v>
      </c>
      <c r="AG6" s="2">
        <f t="shared" si="26"/>
        <v>30691437.5230719</v>
      </c>
      <c r="AH6" s="2">
        <f t="shared" si="26"/>
        <v>-32670820.6489737</v>
      </c>
      <c r="AI6" s="2">
        <f t="shared" si="26"/>
        <v>148190927.656115</v>
      </c>
      <c r="AJ6" s="2">
        <f t="shared" si="26"/>
        <v>34847165.692950174</v>
      </c>
      <c r="AK6" s="2">
        <f t="shared" si="26"/>
        <v>85006089.108424664</v>
      </c>
      <c r="AL6" s="2">
        <f t="shared" si="26"/>
        <v>994049194.54996312</v>
      </c>
      <c r="AM6" s="2">
        <f t="shared" si="26"/>
        <v>-55280353.83573059</v>
      </c>
      <c r="AO6" s="1" t="s">
        <v>220</v>
      </c>
      <c r="AP6" s="2">
        <f t="shared" ref="AP6:AZ6" si="27">+QUARTILE(AP$11:AP$123,1)</f>
        <v>-872496713.70310998</v>
      </c>
      <c r="AQ6" s="2">
        <f t="shared" si="27"/>
        <v>-445924295.49016601</v>
      </c>
      <c r="AR6" s="2">
        <f t="shared" si="27"/>
        <v>-264947348.92160499</v>
      </c>
      <c r="AS6" s="2">
        <f t="shared" si="27"/>
        <v>-1051328274.9664201</v>
      </c>
      <c r="AT6" s="2">
        <f t="shared" si="27"/>
        <v>321390578.63925201</v>
      </c>
      <c r="AU6" s="2">
        <f t="shared" si="27"/>
        <v>-150541471.25789899</v>
      </c>
      <c r="AV6" s="2">
        <f t="shared" si="27"/>
        <v>440269716.95633298</v>
      </c>
      <c r="AW6" s="2">
        <f t="shared" si="27"/>
        <v>24655851.236959085</v>
      </c>
      <c r="AX6" s="2">
        <f t="shared" si="27"/>
        <v>77667340.247406185</v>
      </c>
      <c r="AY6" s="2">
        <f t="shared" si="27"/>
        <v>597940994.21256483</v>
      </c>
      <c r="AZ6" s="2">
        <f t="shared" si="27"/>
        <v>-55280353.83573059</v>
      </c>
    </row>
    <row r="7" spans="2:52" x14ac:dyDescent="0.35">
      <c r="B7" s="1" t="s">
        <v>221</v>
      </c>
      <c r="C7" s="2">
        <f t="shared" ref="C7:M7" si="28">+QUARTILE(C$11:C$123,3)</f>
        <v>1458926668.1014299</v>
      </c>
      <c r="D7" s="2">
        <f t="shared" si="28"/>
        <v>911716498.72727299</v>
      </c>
      <c r="E7" s="2">
        <f t="shared" si="28"/>
        <v>1864530778.33799</v>
      </c>
      <c r="F7" s="2">
        <f t="shared" si="28"/>
        <v>488611055.43005902</v>
      </c>
      <c r="G7" s="2">
        <f t="shared" si="28"/>
        <v>1065215676.18314</v>
      </c>
      <c r="H7" s="2">
        <f t="shared" si="28"/>
        <v>1938533293.1465099</v>
      </c>
      <c r="I7" s="2">
        <f t="shared" si="28"/>
        <v>1178005222.25542</v>
      </c>
      <c r="J7" s="2">
        <f t="shared" si="28"/>
        <v>42976753.703674734</v>
      </c>
      <c r="K7" s="2">
        <f t="shared" si="28"/>
        <v>124524308.60397412</v>
      </c>
      <c r="L7" s="2">
        <f t="shared" si="28"/>
        <v>423105461.06580299</v>
      </c>
      <c r="M7" s="2">
        <f t="shared" si="28"/>
        <v>-38224275.281526044</v>
      </c>
      <c r="O7" s="1" t="s">
        <v>221</v>
      </c>
      <c r="P7" s="2">
        <f t="shared" ref="P7:Z7" si="29">+QUARTILE(P$11:P$123,3)</f>
        <v>-139439181.24104801</v>
      </c>
      <c r="Q7" s="2">
        <f t="shared" si="29"/>
        <v>2577150612.29072</v>
      </c>
      <c r="R7" s="2">
        <f t="shared" si="29"/>
        <v>-139439181.24104899</v>
      </c>
      <c r="S7" s="2">
        <f t="shared" si="29"/>
        <v>2577150612.29072</v>
      </c>
      <c r="T7" s="2">
        <f t="shared" si="29"/>
        <v>1052109511.85172</v>
      </c>
      <c r="U7" s="2">
        <f t="shared" si="29"/>
        <v>14540704.416402601</v>
      </c>
      <c r="V7" s="2">
        <f t="shared" si="29"/>
        <v>1201104725.57532</v>
      </c>
      <c r="W7" s="2">
        <f t="shared" si="29"/>
        <v>46981666.184159994</v>
      </c>
      <c r="X7" s="2">
        <f t="shared" si="29"/>
        <v>177858459.52189744</v>
      </c>
      <c r="Y7" s="2">
        <f t="shared" si="29"/>
        <v>0</v>
      </c>
      <c r="Z7" s="2">
        <f t="shared" si="29"/>
        <v>-37986524.810096122</v>
      </c>
      <c r="AB7" s="1" t="s">
        <v>221</v>
      </c>
      <c r="AC7" s="2">
        <f t="shared" ref="AC7:AM7" si="30">+QUARTILE(AC$11:AC$123,3)</f>
        <v>720863520.90817404</v>
      </c>
      <c r="AD7" s="2">
        <f t="shared" si="30"/>
        <v>1173311565.63341</v>
      </c>
      <c r="AE7" s="2">
        <f t="shared" si="30"/>
        <v>1716572554.3944199</v>
      </c>
      <c r="AF7" s="2">
        <f t="shared" si="30"/>
        <v>167981973.625478</v>
      </c>
      <c r="AG7" s="2">
        <f t="shared" si="30"/>
        <v>567139709.13654995</v>
      </c>
      <c r="AH7" s="2">
        <f t="shared" si="30"/>
        <v>1802394253.0757301</v>
      </c>
      <c r="AI7" s="2">
        <f t="shared" si="30"/>
        <v>747940278.32656801</v>
      </c>
      <c r="AJ7" s="2">
        <f t="shared" si="30"/>
        <v>54565123.165470757</v>
      </c>
      <c r="AK7" s="2">
        <f t="shared" si="30"/>
        <v>146231070.17567447</v>
      </c>
      <c r="AL7" s="2">
        <f t="shared" si="30"/>
        <v>1008346434.2994682</v>
      </c>
      <c r="AM7" s="2">
        <f t="shared" si="30"/>
        <v>-38224275.281526044</v>
      </c>
      <c r="AO7" s="1" t="s">
        <v>221</v>
      </c>
      <c r="AP7" s="2">
        <f t="shared" ref="AP7:AZ7" si="31">+QUARTILE(AP$11:AP$123,3)</f>
        <v>1181062061.9320199</v>
      </c>
      <c r="AQ7" s="2">
        <f t="shared" si="31"/>
        <v>1143392937.4612501</v>
      </c>
      <c r="AR7" s="2">
        <f t="shared" si="31"/>
        <v>1745658082.16482</v>
      </c>
      <c r="AS7" s="2">
        <f t="shared" si="31"/>
        <v>531628402.11215502</v>
      </c>
      <c r="AT7" s="2">
        <f t="shared" si="31"/>
        <v>794156170.008793</v>
      </c>
      <c r="AU7" s="2">
        <f t="shared" si="31"/>
        <v>1821597121.57601</v>
      </c>
      <c r="AV7" s="2">
        <f t="shared" si="31"/>
        <v>908275683.59013295</v>
      </c>
      <c r="AW7" s="2">
        <f t="shared" si="31"/>
        <v>45438333.012563534</v>
      </c>
      <c r="AX7" s="2">
        <f t="shared" si="31"/>
        <v>132747015.83028094</v>
      </c>
      <c r="AY7" s="2">
        <f t="shared" si="31"/>
        <v>607424609.11851144</v>
      </c>
      <c r="AZ7" s="2">
        <f t="shared" si="31"/>
        <v>-38224275.281526044</v>
      </c>
    </row>
    <row r="9" spans="2:52" x14ac:dyDescent="0.35">
      <c r="B9" s="1" t="s">
        <v>0</v>
      </c>
      <c r="H9" s="2"/>
      <c r="O9" s="1" t="s">
        <v>114</v>
      </c>
      <c r="AB9" s="1" t="s">
        <v>115</v>
      </c>
      <c r="AO9" s="1" t="s">
        <v>161</v>
      </c>
    </row>
    <row r="10" spans="2:52" x14ac:dyDescent="0.35">
      <c r="B10" s="1" t="s">
        <v>116</v>
      </c>
      <c r="C10" s="1" t="s">
        <v>121</v>
      </c>
      <c r="D10" s="1" t="s">
        <v>122</v>
      </c>
      <c r="E10" s="1" t="s">
        <v>123</v>
      </c>
      <c r="F10" s="1" t="s">
        <v>124</v>
      </c>
      <c r="G10" s="1" t="s">
        <v>125</v>
      </c>
      <c r="H10" s="1" t="s">
        <v>126</v>
      </c>
      <c r="I10" s="1" t="s">
        <v>127</v>
      </c>
      <c r="J10" s="1" t="str">
        <f>+'Transmission costs'!B10</f>
        <v>Transmission_cost_gross_PV</v>
      </c>
      <c r="K10" s="1" t="str">
        <f>+'Transmission costs'!C10</f>
        <v>dLCE_PV</v>
      </c>
      <c r="L10" s="1" t="s">
        <v>214</v>
      </c>
      <c r="M10" s="1" t="s">
        <v>133</v>
      </c>
      <c r="O10" s="1" t="s">
        <v>116</v>
      </c>
      <c r="P10" s="1" t="s">
        <v>121</v>
      </c>
      <c r="Q10" s="1" t="s">
        <v>122</v>
      </c>
      <c r="R10" s="1" t="s">
        <v>123</v>
      </c>
      <c r="S10" s="1" t="s">
        <v>124</v>
      </c>
      <c r="T10" s="1" t="s">
        <v>125</v>
      </c>
      <c r="U10" s="1" t="s">
        <v>126</v>
      </c>
      <c r="V10" s="1" t="s">
        <v>127</v>
      </c>
      <c r="W10" s="1" t="str">
        <f>+'Transmission costs'!F10</f>
        <v>Transmission_cost_gross_PV</v>
      </c>
      <c r="X10" s="1" t="str">
        <f>+'Transmission costs'!G10</f>
        <v>dLCE_PV</v>
      </c>
      <c r="Y10" s="1" t="s">
        <v>214</v>
      </c>
      <c r="Z10" s="1" t="s">
        <v>133</v>
      </c>
      <c r="AB10" s="1" t="s">
        <v>116</v>
      </c>
      <c r="AC10" s="1" t="s">
        <v>121</v>
      </c>
      <c r="AD10" s="1" t="s">
        <v>122</v>
      </c>
      <c r="AE10" s="1" t="s">
        <v>123</v>
      </c>
      <c r="AF10" s="1" t="s">
        <v>124</v>
      </c>
      <c r="AG10" s="1" t="s">
        <v>125</v>
      </c>
      <c r="AH10" s="1" t="s">
        <v>126</v>
      </c>
      <c r="AI10" s="1" t="s">
        <v>127</v>
      </c>
      <c r="AJ10" s="1" t="str">
        <f>+'Transmission costs'!J10</f>
        <v>Transmission_cost_gross_PV</v>
      </c>
      <c r="AK10" s="1" t="str">
        <f>+'Transmission costs'!K10</f>
        <v>dLCE_PV</v>
      </c>
      <c r="AL10" s="1" t="s">
        <v>214</v>
      </c>
      <c r="AM10" s="1" t="s">
        <v>133</v>
      </c>
      <c r="AO10" s="1" t="s">
        <v>116</v>
      </c>
      <c r="AP10" s="1" t="s">
        <v>121</v>
      </c>
      <c r="AQ10" s="1" t="s">
        <v>122</v>
      </c>
      <c r="AR10" s="1" t="s">
        <v>123</v>
      </c>
      <c r="AS10" s="1" t="s">
        <v>124</v>
      </c>
      <c r="AT10" s="1" t="s">
        <v>125</v>
      </c>
      <c r="AU10" s="1" t="s">
        <v>126</v>
      </c>
      <c r="AV10" s="1" t="s">
        <v>127</v>
      </c>
      <c r="AW10" s="1" t="str">
        <f>+'Transmission costs'!N10</f>
        <v>Transmission_cost_gross_PV</v>
      </c>
      <c r="AX10" s="1" t="str">
        <f>+'Transmission costs'!O10</f>
        <v>dLCE_PV</v>
      </c>
      <c r="AY10" s="1" t="s">
        <v>214</v>
      </c>
      <c r="AZ10" s="1" t="s">
        <v>133</v>
      </c>
    </row>
    <row r="11" spans="2:52" x14ac:dyDescent="0.35">
      <c r="B11" s="1" t="s">
        <v>1</v>
      </c>
      <c r="C11" s="2">
        <v>1266788062.7518499</v>
      </c>
      <c r="D11" s="2">
        <v>-509851809.05885297</v>
      </c>
      <c r="E11" s="2">
        <v>1682547263.12672</v>
      </c>
      <c r="F11" s="2">
        <v>-925611007.90442801</v>
      </c>
      <c r="G11" s="2">
        <v>756936253.69299996</v>
      </c>
      <c r="H11" s="2">
        <v>1798623665.7303801</v>
      </c>
      <c r="I11" s="2">
        <v>873012657.82595098</v>
      </c>
      <c r="J11" s="2">
        <f>+VLOOKUP($B11,'Transmission costs'!$A$11:$C$124,2,FALSE)</f>
        <v>20568152.322161149</v>
      </c>
      <c r="K11" s="2">
        <f>+VLOOKUP($B11,'Transmission costs'!$A$11:$C$124,3,FALSE)</f>
        <v>86685881.351725206</v>
      </c>
      <c r="L11" s="2">
        <f>+VLOOKUP(B11,Revenue!$A$11:$B$123,2,FALSE)</f>
        <v>415759200.37487417</v>
      </c>
      <c r="M11" s="2">
        <f>+VLOOKUP(B11,Batteries!$A$11:$B$123,2,FALSE)</f>
        <v>-49958673.574087262</v>
      </c>
      <c r="O11" s="1" t="s">
        <v>1</v>
      </c>
      <c r="P11" s="2">
        <v>2634540235.96732</v>
      </c>
      <c r="Q11" s="2">
        <v>-1457848498.59411</v>
      </c>
      <c r="R11" s="2">
        <v>2634540235.96732</v>
      </c>
      <c r="S11" s="2">
        <v>-1457848498.59411</v>
      </c>
      <c r="T11" s="2">
        <v>1176691737.3731999</v>
      </c>
      <c r="U11" s="2">
        <v>2683074330.54527</v>
      </c>
      <c r="V11" s="2">
        <v>1225225831.95116</v>
      </c>
      <c r="W11" s="2">
        <f>+VLOOKUP($O11,'Transmission costs'!$E$11:$G$124,2,FALSE)</f>
        <v>-2600561.1420169617</v>
      </c>
      <c r="X11" s="2">
        <f>+VLOOKUP($O11,'Transmission costs'!$E$11:$G$124,3,FALSE)</f>
        <v>-2637771.2822154774</v>
      </c>
      <c r="Y11" s="2">
        <v>0</v>
      </c>
      <c r="Z11" s="2">
        <f>+VLOOKUP(O11,Batteries!$D$11:$E$123,2,FALSE)</f>
        <v>-48571304.718157113</v>
      </c>
      <c r="AB11" s="1" t="s">
        <v>1</v>
      </c>
      <c r="AC11" s="2">
        <v>3656976261.7983599</v>
      </c>
      <c r="AD11" s="2">
        <v>-2394399863.91856</v>
      </c>
      <c r="AE11" s="2">
        <v>4646228716.8688402</v>
      </c>
      <c r="AF11" s="2">
        <v>-3383652318.9602098</v>
      </c>
      <c r="AG11" s="2">
        <v>1262576397.8798001</v>
      </c>
      <c r="AH11" s="2">
        <v>4693592166.6348896</v>
      </c>
      <c r="AI11" s="2">
        <v>1309939847.67467</v>
      </c>
      <c r="AJ11" s="2">
        <f>VLOOKUP($AB11,'Transmission costs'!$I$11:$K$124,2,FALSE)</f>
        <v>23930640.159105189</v>
      </c>
      <c r="AK11" s="2">
        <f>VLOOKUP($AB11,'Transmission costs'!$I$11:$K$124,3,FALSE)</f>
        <v>21335416.351066619</v>
      </c>
      <c r="AL11" s="2">
        <f>+VLOOKUP(AB11,Revenue!$G$11:$H$123,2,FALSE)</f>
        <v>989252455.07047141</v>
      </c>
      <c r="AM11" s="2">
        <f>+VLOOKUP(AB11,Batteries!$G$11:$H$123,2,FALSE)</f>
        <v>-49958673.574087262</v>
      </c>
      <c r="AO11" s="1" t="s">
        <v>1</v>
      </c>
      <c r="AP11" s="2">
        <v>4190871084.8610702</v>
      </c>
      <c r="AQ11" s="2">
        <v>-3085870980.6536298</v>
      </c>
      <c r="AR11" s="2">
        <v>4792317287.2595501</v>
      </c>
      <c r="AS11" s="2">
        <v>-3687317183.0436602</v>
      </c>
      <c r="AT11" s="2">
        <v>1105000104.2074299</v>
      </c>
      <c r="AU11" s="2">
        <v>4822020355.7616701</v>
      </c>
      <c r="AV11" s="2">
        <v>1134703172.7179999</v>
      </c>
      <c r="AW11" s="2">
        <f>+VLOOKUP($AO11,'Transmission costs'!$M$11:$O$124,2,FALSE)</f>
        <v>10440441.037443932</v>
      </c>
      <c r="AX11" s="2">
        <f>+VLOOKUP($AO11,'Transmission costs'!$M$11:$O$124,3,FALSE)</f>
        <v>-9815164.0345168374</v>
      </c>
      <c r="AY11" s="2">
        <f>+VLOOKUP(AO11,Revenue!$J$11:$K$123,2,FALSE)</f>
        <v>601446202.3984735</v>
      </c>
      <c r="AZ11" s="2">
        <f>+VLOOKUP(AO11,Batteries!$J$11:$K$123,2,FALSE)</f>
        <v>-49958673.574087262</v>
      </c>
    </row>
    <row r="12" spans="2:52" x14ac:dyDescent="0.35">
      <c r="B12" s="1" t="s">
        <v>2</v>
      </c>
      <c r="C12" s="2">
        <v>671278989.90609205</v>
      </c>
      <c r="D12" s="2">
        <v>373632114.71964198</v>
      </c>
      <c r="E12" s="2">
        <v>1082678172.22047</v>
      </c>
      <c r="F12" s="2">
        <v>-37767066.065435901</v>
      </c>
      <c r="G12" s="2">
        <v>1044911104.62573</v>
      </c>
      <c r="H12" s="2">
        <v>1231895750.6371601</v>
      </c>
      <c r="I12" s="2">
        <v>1194128684.5717199</v>
      </c>
      <c r="J12" s="2">
        <f>+VLOOKUP($B12,'Transmission costs'!$A$11:$C$124,2,FALSE)</f>
        <v>38485633.879519559</v>
      </c>
      <c r="K12" s="2">
        <f>+VLOOKUP($B12,'Transmission costs'!$A$11:$C$124,3,FALSE)</f>
        <v>137370613.71367568</v>
      </c>
      <c r="L12" s="2">
        <f>+VLOOKUP(B12,Revenue!$A$11:$B$123,2,FALSE)</f>
        <v>411399182.31437713</v>
      </c>
      <c r="M12" s="2">
        <f>+VLOOKUP(B12,Batteries!$A$11:$B$123,2,FALSE)</f>
        <v>-50332598.582537845</v>
      </c>
      <c r="O12" s="1" t="s">
        <v>2</v>
      </c>
      <c r="P12" s="2">
        <v>-1675629547.8910699</v>
      </c>
      <c r="Q12" s="2">
        <v>2367758982.0897698</v>
      </c>
      <c r="R12" s="2">
        <v>-1675629547.8910699</v>
      </c>
      <c r="S12" s="2">
        <v>2367758982.0897698</v>
      </c>
      <c r="T12" s="2">
        <v>692129434.19870496</v>
      </c>
      <c r="U12" s="2">
        <v>-1500751493.76915</v>
      </c>
      <c r="V12" s="2">
        <v>867007488.32062304</v>
      </c>
      <c r="W12" s="2">
        <f>+VLOOKUP($O12,'Transmission costs'!$E$11:$G$124,2,FALSE)</f>
        <v>25163613.535468884</v>
      </c>
      <c r="X12" s="2">
        <f>+VLOOKUP($O12,'Transmission costs'!$E$11:$G$124,3,FALSE)</f>
        <v>151086378.16085029</v>
      </c>
      <c r="Y12" s="2">
        <v>0</v>
      </c>
      <c r="Z12" s="2">
        <f>+VLOOKUP(O12,Batteries!$D$11:$E$123,2,FALSE)</f>
        <v>-48955289.496537447</v>
      </c>
      <c r="AB12" s="1" t="s">
        <v>2</v>
      </c>
      <c r="AC12" s="2">
        <v>3535102484.9249001</v>
      </c>
      <c r="AD12" s="2">
        <v>-1657069015.91027</v>
      </c>
      <c r="AE12" s="2">
        <v>4526814159.7271795</v>
      </c>
      <c r="AF12" s="2">
        <v>-2648780690.6837201</v>
      </c>
      <c r="AG12" s="2">
        <v>1878033469.0146301</v>
      </c>
      <c r="AH12" s="2">
        <v>4612032603.55758</v>
      </c>
      <c r="AI12" s="2">
        <v>1963251912.8738599</v>
      </c>
      <c r="AJ12" s="2">
        <f>VLOOKUP($AB12,'Transmission costs'!$I$11:$K$124,2,FALSE)</f>
        <v>52298291.429911256</v>
      </c>
      <c r="AK12" s="2">
        <f>VLOOKUP($AB12,'Transmission costs'!$I$11:$K$124,3,FALSE)</f>
        <v>87184136.677771285</v>
      </c>
      <c r="AL12" s="2">
        <f>+VLOOKUP(AB12,Revenue!$G$11:$H$123,2,FALSE)</f>
        <v>991711674.80227852</v>
      </c>
      <c r="AM12" s="2">
        <f>+VLOOKUP(AB12,Batteries!$G$11:$H$123,2,FALSE)</f>
        <v>-50332598.582537845</v>
      </c>
      <c r="AO12" s="1" t="s">
        <v>2</v>
      </c>
      <c r="AP12" s="2">
        <v>-368201999.99283999</v>
      </c>
      <c r="AQ12" s="2">
        <v>1180206555.33267</v>
      </c>
      <c r="AR12" s="2">
        <v>228639403.94883099</v>
      </c>
      <c r="AS12" s="2">
        <v>583365151.39944696</v>
      </c>
      <c r="AT12" s="2">
        <v>812004555.33983803</v>
      </c>
      <c r="AU12" s="2">
        <v>413341347.65933901</v>
      </c>
      <c r="AV12" s="2">
        <v>996706499.05878603</v>
      </c>
      <c r="AW12" s="2">
        <f>+VLOOKUP($AO12,'Transmission costs'!$M$11:$O$124,2,FALSE)</f>
        <v>43344943.238701031</v>
      </c>
      <c r="AX12" s="2">
        <f>+VLOOKUP($AO12,'Transmission costs'!$M$11:$O$124,3,FALSE)</f>
        <v>177714288.36667013</v>
      </c>
      <c r="AY12" s="2">
        <f>+VLOOKUP(AO12,Revenue!$J$11:$K$123,2,FALSE)</f>
        <v>596841403.94167137</v>
      </c>
      <c r="AZ12" s="2">
        <f>+VLOOKUP(AO12,Batteries!$J$11:$K$123,2,FALSE)</f>
        <v>-50332598.582537845</v>
      </c>
    </row>
    <row r="13" spans="2:52" x14ac:dyDescent="0.35">
      <c r="B13" s="1" t="s">
        <v>3</v>
      </c>
      <c r="C13" s="2">
        <v>1903633102.9659901</v>
      </c>
      <c r="D13" s="2">
        <v>-331674806.98877299</v>
      </c>
      <c r="E13" s="2">
        <v>2322467702.19484</v>
      </c>
      <c r="F13" s="2">
        <v>-750509404.68831897</v>
      </c>
      <c r="G13" s="2">
        <v>1571958295.9772201</v>
      </c>
      <c r="H13" s="2">
        <v>2445010451.7354798</v>
      </c>
      <c r="I13" s="2">
        <v>1694501047.0471599</v>
      </c>
      <c r="J13" s="2">
        <f>+VLOOKUP($B13,'Transmission costs'!$A$11:$C$124,2,FALSE)</f>
        <v>21402641.824877869</v>
      </c>
      <c r="K13" s="2">
        <f>+VLOOKUP($B13,'Transmission costs'!$A$11:$C$124,3,FALSE)</f>
        <v>93668910.922805309</v>
      </c>
      <c r="L13" s="2">
        <f>+VLOOKUP(B13,Revenue!$A$11:$B$123,2,FALSE)</f>
        <v>418834599.22884536</v>
      </c>
      <c r="M13" s="2">
        <f>+VLOOKUP(B13,Batteries!$A$11:$B$123,2,FALSE)</f>
        <v>-50276480.442716502</v>
      </c>
      <c r="O13" s="1" t="s">
        <v>3</v>
      </c>
      <c r="P13" s="2">
        <v>-721837884.93894303</v>
      </c>
      <c r="Q13" s="2">
        <v>1782482927.7765801</v>
      </c>
      <c r="R13" s="2">
        <v>-721837884.93894398</v>
      </c>
      <c r="S13" s="2">
        <v>1782482927.7765801</v>
      </c>
      <c r="T13" s="2">
        <v>1060645042.83763</v>
      </c>
      <c r="U13" s="2">
        <v>-547636280.553532</v>
      </c>
      <c r="V13" s="2">
        <v>1234846647.2230501</v>
      </c>
      <c r="W13" s="2">
        <f>+VLOOKUP($O13,'Transmission costs'!$E$11:$G$124,2,FALSE)</f>
        <v>20810792.123810492</v>
      </c>
      <c r="X13" s="2">
        <f>+VLOOKUP($O13,'Transmission costs'!$E$11:$G$124,3,FALSE)</f>
        <v>146113225.15250623</v>
      </c>
      <c r="Y13" s="2">
        <v>0</v>
      </c>
      <c r="Z13" s="2">
        <f>+VLOOKUP(O13,Batteries!$D$11:$E$123,2,FALSE)</f>
        <v>-48899171.356716082</v>
      </c>
      <c r="AB13" s="1" t="s">
        <v>3</v>
      </c>
      <c r="AC13" s="2">
        <v>-468115808.27795601</v>
      </c>
      <c r="AD13" s="2">
        <v>1732627238.5246699</v>
      </c>
      <c r="AE13" s="2">
        <v>507919481.43052799</v>
      </c>
      <c r="AF13" s="2">
        <v>756591948.84501505</v>
      </c>
      <c r="AG13" s="2">
        <v>1264511430.2467101</v>
      </c>
      <c r="AH13" s="2">
        <v>725028679.12469399</v>
      </c>
      <c r="AI13" s="2">
        <v>1481620627.9697001</v>
      </c>
      <c r="AJ13" s="2">
        <f>VLOOKUP($AB13,'Transmission costs'!$I$11:$K$124,2,FALSE)</f>
        <v>53760311.940446034</v>
      </c>
      <c r="AK13" s="2">
        <f>VLOOKUP($AB13,'Transmission costs'!$I$11:$K$124,3,FALSE)</f>
        <v>220593029.19189513</v>
      </c>
      <c r="AL13" s="2">
        <f>+VLOOKUP(AB13,Revenue!$G$11:$H$123,2,FALSE)</f>
        <v>976035289.70848334</v>
      </c>
      <c r="AM13" s="2">
        <f>+VLOOKUP(AB13,Batteries!$G$11:$H$123,2,FALSE)</f>
        <v>-50276480.442716502</v>
      </c>
      <c r="AO13" s="1" t="s">
        <v>3</v>
      </c>
      <c r="AP13" s="2">
        <v>763278648.387236</v>
      </c>
      <c r="AQ13" s="2">
        <v>720555380.69398797</v>
      </c>
      <c r="AR13" s="2">
        <v>1362346400.9620199</v>
      </c>
      <c r="AS13" s="2">
        <v>121487628.12764201</v>
      </c>
      <c r="AT13" s="2">
        <v>1483834029.0812199</v>
      </c>
      <c r="AU13" s="2">
        <v>1520490795.8651199</v>
      </c>
      <c r="AV13" s="2">
        <v>1641978423.99277</v>
      </c>
      <c r="AW13" s="2">
        <f>+VLOOKUP($AO13,'Transmission costs'!$M$11:$O$124,2,FALSE)</f>
        <v>34967249.12350446</v>
      </c>
      <c r="AX13" s="2">
        <f>+VLOOKUP($AO13,'Transmission costs'!$M$11:$O$124,3,FALSE)</f>
        <v>142835163.58389238</v>
      </c>
      <c r="AY13" s="2">
        <f>+VLOOKUP(AO13,Revenue!$J$11:$K$123,2,FALSE)</f>
        <v>599067752.57478654</v>
      </c>
      <c r="AZ13" s="2">
        <f>+VLOOKUP(AO13,Batteries!$J$11:$K$123,2,FALSE)</f>
        <v>-50276480.442716502</v>
      </c>
    </row>
    <row r="14" spans="2:52" x14ac:dyDescent="0.35">
      <c r="B14" s="1" t="s">
        <v>4</v>
      </c>
      <c r="C14" s="2">
        <v>-5012968114.2893295</v>
      </c>
      <c r="D14" s="2">
        <v>5565187807.9265699</v>
      </c>
      <c r="E14" s="2">
        <v>-4607060831.1318998</v>
      </c>
      <c r="F14" s="2">
        <v>5159280526.29846</v>
      </c>
      <c r="G14" s="2">
        <v>552219693.63725102</v>
      </c>
      <c r="H14" s="2">
        <v>-4283339987.4604602</v>
      </c>
      <c r="I14" s="2">
        <v>875940538.83799303</v>
      </c>
      <c r="J14" s="2">
        <f>+VLOOKUP($B14,'Transmission costs'!$A$11:$C$124,2,FALSE)</f>
        <v>67778693.574437827</v>
      </c>
      <c r="K14" s="2">
        <f>+VLOOKUP($B14,'Transmission costs'!$A$11:$C$124,3,FALSE)</f>
        <v>341140737.91699183</v>
      </c>
      <c r="L14" s="2">
        <f>+VLOOKUP(B14,Revenue!$A$11:$B$123,2,FALSE)</f>
        <v>405907283.15741622</v>
      </c>
      <c r="M14" s="2">
        <f>+VLOOKUP(B14,Batteries!$A$11:$B$123,2,FALSE)</f>
        <v>-50358799.328886852</v>
      </c>
      <c r="O14" s="1" t="s">
        <v>4</v>
      </c>
      <c r="P14" s="2">
        <v>-3385730259.3476801</v>
      </c>
      <c r="Q14" s="2">
        <v>4277156551.2321901</v>
      </c>
      <c r="R14" s="2">
        <v>-3385730259.3476801</v>
      </c>
      <c r="S14" s="2">
        <v>4277156551.2321901</v>
      </c>
      <c r="T14" s="2">
        <v>891426291.88450396</v>
      </c>
      <c r="U14" s="2">
        <v>-3094978579.5770001</v>
      </c>
      <c r="V14" s="2">
        <v>1182177971.65519</v>
      </c>
      <c r="W14" s="2">
        <f>+VLOOKUP($O14,'Transmission costs'!$E$11:$G$124,2,FALSE)</f>
        <v>57136393.3638134</v>
      </c>
      <c r="X14" s="2">
        <f>+VLOOKUP($O14,'Transmission costs'!$E$11:$G$124,3,FALSE)</f>
        <v>298902467.54571909</v>
      </c>
      <c r="Y14" s="2">
        <v>0</v>
      </c>
      <c r="Z14" s="2">
        <f>+VLOOKUP(O14,Batteries!$D$11:$E$123,2,FALSE)</f>
        <v>-48985605.588778846</v>
      </c>
      <c r="AB14" s="1" t="s">
        <v>4</v>
      </c>
      <c r="AC14" s="2">
        <v>-1392674409.4537599</v>
      </c>
      <c r="AD14" s="2">
        <v>2175950598.8530898</v>
      </c>
      <c r="AE14" s="2">
        <v>-384314663.75029898</v>
      </c>
      <c r="AF14" s="2">
        <v>1167590853.1784501</v>
      </c>
      <c r="AG14" s="2">
        <v>783276189.39933097</v>
      </c>
      <c r="AH14" s="2">
        <v>-163332861.96361101</v>
      </c>
      <c r="AI14" s="2">
        <v>1004257991.2148401</v>
      </c>
      <c r="AJ14" s="2">
        <f>VLOOKUP($AB14,'Transmission costs'!$I$11:$K$124,2,FALSE)</f>
        <v>54865845.397393048</v>
      </c>
      <c r="AK14" s="2">
        <f>VLOOKUP($AB14,'Transmission costs'!$I$11:$K$124,3,FALSE)</f>
        <v>225488847.85519385</v>
      </c>
      <c r="AL14" s="2">
        <f>+VLOOKUP(AB14,Revenue!$G$11:$H$123,2,FALSE)</f>
        <v>1008359745.7034665</v>
      </c>
      <c r="AM14" s="2">
        <f>+VLOOKUP(AB14,Batteries!$G$11:$H$123,2,FALSE)</f>
        <v>-50358799.328886852</v>
      </c>
      <c r="AO14" s="1" t="s">
        <v>4</v>
      </c>
      <c r="AP14" s="2">
        <v>-4832770759.6006203</v>
      </c>
      <c r="AQ14" s="2">
        <v>4841454124.9236698</v>
      </c>
      <c r="AR14" s="2">
        <v>-4221142281.72124</v>
      </c>
      <c r="AS14" s="2">
        <v>4229825647.0527301</v>
      </c>
      <c r="AT14" s="2">
        <v>8683365.3230469301</v>
      </c>
      <c r="AU14" s="2">
        <v>-3914444116.5292301</v>
      </c>
      <c r="AV14" s="2">
        <v>315381530.52350301</v>
      </c>
      <c r="AW14" s="2">
        <f>+VLOOKUP($AO14,'Transmission costs'!$M$11:$O$124,2,FALSE)</f>
        <v>48159937.871073112</v>
      </c>
      <c r="AX14" s="2">
        <f>+VLOOKUP($AO14,'Transmission costs'!$M$11:$O$124,3,FALSE)</f>
        <v>304499303.73420089</v>
      </c>
      <c r="AY14" s="2">
        <f>+VLOOKUP(AO14,Revenue!$J$11:$K$123,2,FALSE)</f>
        <v>611628477.8793757</v>
      </c>
      <c r="AZ14" s="2">
        <f>+VLOOKUP(AO14,Batteries!$J$11:$K$123,2,FALSE)</f>
        <v>-50358799.328886852</v>
      </c>
    </row>
    <row r="15" spans="2:52" x14ac:dyDescent="0.35">
      <c r="B15" s="1" t="s">
        <v>5</v>
      </c>
      <c r="C15" s="2">
        <v>98195037.130877703</v>
      </c>
      <c r="D15" s="2">
        <v>1510674575.7256801</v>
      </c>
      <c r="E15" s="2">
        <v>504331695.20011699</v>
      </c>
      <c r="F15" s="2">
        <v>1104537919.18574</v>
      </c>
      <c r="G15" s="2">
        <v>1608869612.85656</v>
      </c>
      <c r="H15" s="2">
        <v>695680363.43890297</v>
      </c>
      <c r="I15" s="2">
        <v>1800218282.62465</v>
      </c>
      <c r="J15" s="2">
        <f>+VLOOKUP($B15,'Transmission costs'!$A$11:$C$124,2,FALSE)</f>
        <v>58586953.212423429</v>
      </c>
      <c r="K15" s="2">
        <f>+VLOOKUP($B15,'Transmission costs'!$A$11:$C$124,3,FALSE)</f>
        <v>199763236.48582557</v>
      </c>
      <c r="L15" s="2">
        <f>+VLOOKUP(B15,Revenue!$A$11:$B$123,2,FALSE)</f>
        <v>406136658.06923801</v>
      </c>
      <c r="M15" s="2">
        <f>+VLOOKUP(B15,Batteries!$A$11:$B$123,2,FALSE)</f>
        <v>-50172384.965384468</v>
      </c>
      <c r="O15" s="1" t="s">
        <v>5</v>
      </c>
      <c r="P15" s="2">
        <v>403235305.64946699</v>
      </c>
      <c r="Q15" s="2">
        <v>1211285939.0889001</v>
      </c>
      <c r="R15" s="2">
        <v>403235305.64946699</v>
      </c>
      <c r="S15" s="2">
        <v>1211285939.0889001</v>
      </c>
      <c r="T15" s="2">
        <v>1614521244.7383699</v>
      </c>
      <c r="U15" s="2">
        <v>554458992.81694603</v>
      </c>
      <c r="V15" s="2">
        <v>1765744931.9058399</v>
      </c>
      <c r="W15" s="2">
        <f>+VLOOKUP($O15,'Transmission costs'!$E$11:$G$124,2,FALSE)</f>
        <v>33581230.134215884</v>
      </c>
      <c r="X15" s="2">
        <f>+VLOOKUP($O15,'Transmission costs'!$E$11:$G$124,3,FALSE)</f>
        <v>135995666.30648768</v>
      </c>
      <c r="Y15" s="2">
        <v>0</v>
      </c>
      <c r="Z15" s="2">
        <f>+VLOOKUP(O15,Batteries!$D$11:$E$123,2,FALSE)</f>
        <v>-48809250.995206214</v>
      </c>
      <c r="AB15" s="1" t="s">
        <v>5</v>
      </c>
      <c r="AC15" s="2">
        <v>2030453587.5434599</v>
      </c>
      <c r="AD15" s="2">
        <v>-465661018.14130998</v>
      </c>
      <c r="AE15" s="2">
        <v>3035559408.3485398</v>
      </c>
      <c r="AF15" s="2">
        <v>-1470766838.9175501</v>
      </c>
      <c r="AG15" s="2">
        <v>1564792569.4021499</v>
      </c>
      <c r="AH15" s="2">
        <v>3168802342.0714598</v>
      </c>
      <c r="AI15" s="2">
        <v>1698035503.1538999</v>
      </c>
      <c r="AJ15" s="2">
        <f>VLOOKUP($AB15,'Transmission costs'!$I$11:$K$124,2,FALSE)</f>
        <v>46637116.978642084</v>
      </c>
      <c r="AK15" s="2">
        <f>VLOOKUP($AB15,'Transmission costs'!$I$11:$K$124,3,FALSE)</f>
        <v>129707665.73618148</v>
      </c>
      <c r="AL15" s="2">
        <f>+VLOOKUP(AB15,Revenue!$G$11:$H$123,2,FALSE)</f>
        <v>1005105820.8050719</v>
      </c>
      <c r="AM15" s="2">
        <f>+VLOOKUP(AB15,Batteries!$G$11:$H$123,2,FALSE)</f>
        <v>-50172384.965384468</v>
      </c>
      <c r="AO15" s="1" t="s">
        <v>5</v>
      </c>
      <c r="AP15" s="2">
        <v>500131988.01021701</v>
      </c>
      <c r="AQ15" s="2">
        <v>565541810.99960399</v>
      </c>
      <c r="AR15" s="2">
        <v>1111760465.88959</v>
      </c>
      <c r="AS15" s="2">
        <v>-46086666.87133</v>
      </c>
      <c r="AT15" s="2">
        <v>1065673799.00982</v>
      </c>
      <c r="AU15" s="2">
        <v>1271929588.44892</v>
      </c>
      <c r="AV15" s="2">
        <v>1225842921.57759</v>
      </c>
      <c r="AW15" s="2">
        <f>+VLOOKUP($AO15,'Transmission costs'!$M$11:$O$124,2,FALSE)</f>
        <v>34710669.903544687</v>
      </c>
      <c r="AX15" s="2">
        <f>+VLOOKUP($AO15,'Transmission costs'!$M$11:$O$124,3,FALSE)</f>
        <v>144707407.49749154</v>
      </c>
      <c r="AY15" s="2">
        <f>+VLOOKUP(AO15,Revenue!$J$11:$K$123,2,FALSE)</f>
        <v>611628477.87937558</v>
      </c>
      <c r="AZ15" s="2">
        <f>+VLOOKUP(AO15,Batteries!$J$11:$K$123,2,FALSE)</f>
        <v>-50172384.965384468</v>
      </c>
    </row>
    <row r="16" spans="2:52" x14ac:dyDescent="0.35">
      <c r="B16" s="1" t="s">
        <v>6</v>
      </c>
      <c r="C16" s="2">
        <v>2204259633.4580598</v>
      </c>
      <c r="D16" s="2">
        <v>-1139043957.27491</v>
      </c>
      <c r="E16" s="2">
        <v>2633052016.7220702</v>
      </c>
      <c r="F16" s="2">
        <v>-1567836339.00963</v>
      </c>
      <c r="G16" s="2">
        <v>1065215676.18314</v>
      </c>
      <c r="H16" s="2">
        <v>2742482055.2589302</v>
      </c>
      <c r="I16" s="2">
        <v>1174645716.2493</v>
      </c>
      <c r="J16" s="2">
        <f>+VLOOKUP($B16,'Transmission costs'!$A$11:$C$124,2,FALSE)</f>
        <v>46680300.734636769</v>
      </c>
      <c r="K16" s="2">
        <f>+VLOOKUP($B16,'Transmission costs'!$A$11:$C$124,3,FALSE)</f>
        <v>105668166.86918232</v>
      </c>
      <c r="L16" s="2">
        <f>+VLOOKUP(B16,Revenue!$A$11:$B$123,2,FALSE)</f>
        <v>428792383.2640146</v>
      </c>
      <c r="M16" s="2">
        <f>+VLOOKUP(B16,Batteries!$A$11:$B$123,2,FALSE)</f>
        <v>-50442172.402316414</v>
      </c>
      <c r="O16" s="1" t="s">
        <v>6</v>
      </c>
      <c r="P16" s="2">
        <v>-139439181.24104801</v>
      </c>
      <c r="Q16" s="2">
        <v>498886808.32945597</v>
      </c>
      <c r="R16" s="2">
        <v>-139439181.24104899</v>
      </c>
      <c r="S16" s="2">
        <v>498886808.32945597</v>
      </c>
      <c r="T16" s="2">
        <v>359447627.08840698</v>
      </c>
      <c r="U16" s="2">
        <v>14540704.416402601</v>
      </c>
      <c r="V16" s="2">
        <v>513427512.74585903</v>
      </c>
      <c r="W16" s="2">
        <f>+VLOOKUP($O16,'Transmission costs'!$E$11:$G$124,2,FALSE)</f>
        <v>25218795.282652304</v>
      </c>
      <c r="X16" s="2">
        <f>+VLOOKUP($O16,'Transmission costs'!$E$11:$G$124,3,FALSE)</f>
        <v>130143877.39371823</v>
      </c>
      <c r="Y16" s="2">
        <v>0</v>
      </c>
      <c r="Z16" s="2">
        <f>+VLOOKUP(O16,Batteries!$D$11:$E$123,2,FALSE)</f>
        <v>-49054803.546386279</v>
      </c>
      <c r="AB16" s="1" t="s">
        <v>6</v>
      </c>
      <c r="AC16" s="2">
        <v>3791983037.40204</v>
      </c>
      <c r="AD16" s="2">
        <v>-2777375618.0475702</v>
      </c>
      <c r="AE16" s="2">
        <v>4801758334.6202002</v>
      </c>
      <c r="AF16" s="2">
        <v>-3787150915.2368999</v>
      </c>
      <c r="AG16" s="2">
        <v>1014607419.35447</v>
      </c>
      <c r="AH16" s="2">
        <v>4857789220.1358099</v>
      </c>
      <c r="AI16" s="2">
        <v>1070638304.89891</v>
      </c>
      <c r="AJ16" s="2">
        <f>VLOOKUP($AB16,'Transmission costs'!$I$11:$K$124,2,FALSE)</f>
        <v>37047674.954644121</v>
      </c>
      <c r="AK16" s="2">
        <f>VLOOKUP($AB16,'Transmission costs'!$I$11:$K$124,3,FALSE)</f>
        <v>42636388.067945063</v>
      </c>
      <c r="AL16" s="2">
        <f>+VLOOKUP(AB16,Revenue!$G$11:$H$123,2,FALSE)</f>
        <v>1009775297.2181522</v>
      </c>
      <c r="AM16" s="2">
        <f>+VLOOKUP(AB16,Batteries!$G$11:$H$123,2,FALSE)</f>
        <v>-50442172.402316414</v>
      </c>
      <c r="AO16" s="1" t="s">
        <v>6</v>
      </c>
      <c r="AP16" s="2">
        <v>1452029612.3541801</v>
      </c>
      <c r="AQ16" s="2">
        <v>-818504449.27037001</v>
      </c>
      <c r="AR16" s="2">
        <v>2059857207.01106</v>
      </c>
      <c r="AS16" s="2">
        <v>-1426332043.9188001</v>
      </c>
      <c r="AT16" s="2">
        <v>633525163.08381605</v>
      </c>
      <c r="AU16" s="2">
        <v>2171147254.62115</v>
      </c>
      <c r="AV16" s="2">
        <v>744815210.70234597</v>
      </c>
      <c r="AW16" s="2">
        <f>+VLOOKUP($AO16,'Transmission costs'!$M$11:$O$124,2,FALSE)</f>
        <v>43059657.919366553</v>
      </c>
      <c r="AX16" s="2">
        <f>+VLOOKUP($AO16,'Transmission costs'!$M$11:$O$124,3,FALSE)</f>
        <v>103907533.12713872</v>
      </c>
      <c r="AY16" s="2">
        <f>+VLOOKUP(AO16,Revenue!$J$11:$K$123,2,FALSE)</f>
        <v>607827594.65687656</v>
      </c>
      <c r="AZ16" s="2">
        <f>+VLOOKUP(AO16,Batteries!$J$11:$K$123,2,FALSE)</f>
        <v>-50442172.402316414</v>
      </c>
    </row>
    <row r="17" spans="2:52" x14ac:dyDescent="0.35">
      <c r="B17" s="1" t="s">
        <v>7</v>
      </c>
      <c r="C17" s="2">
        <v>-844458710.76175904</v>
      </c>
      <c r="D17" s="2">
        <v>1289986243.5301399</v>
      </c>
      <c r="E17" s="2">
        <v>-427215039.77625299</v>
      </c>
      <c r="F17" s="2">
        <v>872742574.07394099</v>
      </c>
      <c r="G17" s="2">
        <v>445527532.76838797</v>
      </c>
      <c r="H17" s="2">
        <v>-292865723.97074699</v>
      </c>
      <c r="I17" s="2">
        <v>579876850.103194</v>
      </c>
      <c r="J17" s="2">
        <f>+VLOOKUP($B17,'Transmission costs'!$A$11:$C$124,2,FALSE)</f>
        <v>45128233.906985678</v>
      </c>
      <c r="K17" s="2">
        <f>+VLOOKUP($B17,'Transmission costs'!$A$11:$C$124,3,FALSE)</f>
        <v>128852006.97562957</v>
      </c>
      <c r="L17" s="2">
        <f>+VLOOKUP(B17,Revenue!$A$11:$B$123,2,FALSE)</f>
        <v>417243670.98550528</v>
      </c>
      <c r="M17" s="2">
        <f>+VLOOKUP(B17,Batteries!$A$11:$B$123,2,FALSE)</f>
        <v>-50625542.736861512</v>
      </c>
      <c r="O17" s="1" t="s">
        <v>7</v>
      </c>
      <c r="P17" s="2">
        <v>-1773791092.4434199</v>
      </c>
      <c r="Q17" s="2">
        <v>2577150612.29072</v>
      </c>
      <c r="R17" s="2">
        <v>-1773791092.4434199</v>
      </c>
      <c r="S17" s="2">
        <v>2577150612.29072</v>
      </c>
      <c r="T17" s="2">
        <v>803359519.84729397</v>
      </c>
      <c r="U17" s="2">
        <v>-1589369112.4372201</v>
      </c>
      <c r="V17" s="2">
        <v>987781499.85349202</v>
      </c>
      <c r="W17" s="2">
        <f>+VLOOKUP($O17,'Transmission costs'!$E$11:$G$124,2,FALSE)</f>
        <v>62726010.174754761</v>
      </c>
      <c r="X17" s="2">
        <f>+VLOOKUP($O17,'Transmission costs'!$E$11:$G$124,3,FALSE)</f>
        <v>198382516.07823184</v>
      </c>
      <c r="Y17" s="2">
        <v>0</v>
      </c>
      <c r="Z17" s="2">
        <f>+VLOOKUP(O17,Batteries!$D$11:$E$123,2,FALSE)</f>
        <v>-48765474.102720961</v>
      </c>
      <c r="AB17" s="1" t="s">
        <v>7</v>
      </c>
      <c r="AC17" s="2">
        <v>-325776338.063636</v>
      </c>
      <c r="AD17" s="2">
        <v>356467775.58670801</v>
      </c>
      <c r="AE17" s="2">
        <v>683113962.77941203</v>
      </c>
      <c r="AF17" s="2">
        <v>-652422525.22751296</v>
      </c>
      <c r="AG17" s="2">
        <v>30691437.5230719</v>
      </c>
      <c r="AH17" s="2">
        <v>796386836.30486703</v>
      </c>
      <c r="AI17" s="2">
        <v>143964311.077355</v>
      </c>
      <c r="AJ17" s="2">
        <f>VLOOKUP($AB17,'Transmission costs'!$I$11:$K$124,2,FALSE)</f>
        <v>43446327.767876998</v>
      </c>
      <c r="AK17" s="2">
        <f>VLOOKUP($AB17,'Transmission costs'!$I$11:$K$124,3,FALSE)</f>
        <v>106093658.55647215</v>
      </c>
      <c r="AL17" s="2">
        <f>+VLOOKUP(AB17,Revenue!$G$11:$H$123,2,FALSE)</f>
        <v>1008890300.8430468</v>
      </c>
      <c r="AM17" s="2">
        <f>+VLOOKUP(AB17,Batteries!$G$11:$H$123,2,FALSE)</f>
        <v>-50625542.736861512</v>
      </c>
      <c r="AO17" s="1" t="s">
        <v>7</v>
      </c>
      <c r="AP17" s="2">
        <v>-1249242469.2221799</v>
      </c>
      <c r="AQ17" s="2">
        <v>1532611707.8654201</v>
      </c>
      <c r="AR17" s="2">
        <v>-646203988.46317196</v>
      </c>
      <c r="AS17" s="2">
        <v>929573227.11485898</v>
      </c>
      <c r="AT17" s="2">
        <v>283369238.64324403</v>
      </c>
      <c r="AU17" s="2">
        <v>-489303510.158526</v>
      </c>
      <c r="AV17" s="2">
        <v>440269716.95633298</v>
      </c>
      <c r="AW17" s="2">
        <f>+VLOOKUP($AO17,'Transmission costs'!$M$11:$O$124,2,FALSE)</f>
        <v>47288793.510721304</v>
      </c>
      <c r="AX17" s="2">
        <f>+VLOOKUP($AO17,'Transmission costs'!$M$11:$O$124,3,FALSE)</f>
        <v>153563729.07850569</v>
      </c>
      <c r="AY17" s="2">
        <f>+VLOOKUP(AO17,Revenue!$J$11:$K$123,2,FALSE)</f>
        <v>603038480.75900853</v>
      </c>
      <c r="AZ17" s="2">
        <f>+VLOOKUP(AO17,Batteries!$J$11:$K$123,2,FALSE)</f>
        <v>-50625542.736861512</v>
      </c>
    </row>
    <row r="18" spans="2:52" x14ac:dyDescent="0.35">
      <c r="B18" s="1" t="s">
        <v>8</v>
      </c>
      <c r="C18" s="2">
        <v>832784209.50392902</v>
      </c>
      <c r="D18" s="2">
        <v>321785265.85436201</v>
      </c>
      <c r="E18" s="2">
        <v>1250622535.12165</v>
      </c>
      <c r="F18" s="2">
        <v>-96053058.234059498</v>
      </c>
      <c r="G18" s="2">
        <v>1154569475.35829</v>
      </c>
      <c r="H18" s="2">
        <v>1370193185.4051001</v>
      </c>
      <c r="I18" s="2">
        <v>1274140127.1710401</v>
      </c>
      <c r="J18" s="2">
        <f>+VLOOKUP($B18,'Transmission costs'!$A$11:$C$124,2,FALSE)</f>
        <v>54581901.013134703</v>
      </c>
      <c r="K18" s="2">
        <f>+VLOOKUP($B18,'Transmission costs'!$A$11:$C$124,3,FALSE)</f>
        <v>123441637.00520635</v>
      </c>
      <c r="L18" s="2">
        <f>+VLOOKUP(B18,Revenue!$A$11:$B$123,2,FALSE)</f>
        <v>417838325.61772043</v>
      </c>
      <c r="M18" s="2">
        <f>+VLOOKUP(B18,Batteries!$A$11:$B$123,2,FALSE)</f>
        <v>-50710914.291386455</v>
      </c>
      <c r="O18" s="1" t="s">
        <v>8</v>
      </c>
      <c r="P18" s="2">
        <v>-2788461039.5886698</v>
      </c>
      <c r="Q18" s="2">
        <v>3552451504.3018098</v>
      </c>
      <c r="R18" s="2">
        <v>-2788461039.5886698</v>
      </c>
      <c r="S18" s="2">
        <v>3552451504.3018098</v>
      </c>
      <c r="T18" s="2">
        <v>763990464.71313906</v>
      </c>
      <c r="U18" s="2">
        <v>-2566545638.4751601</v>
      </c>
      <c r="V18" s="2">
        <v>985905865.82665098</v>
      </c>
      <c r="W18" s="2">
        <f>+VLOOKUP($O18,'Transmission costs'!$E$11:$G$124,2,FALSE)</f>
        <v>65192626.145862058</v>
      </c>
      <c r="X18" s="2">
        <f>+VLOOKUP($O18,'Transmission costs'!$E$11:$G$124,3,FALSE)</f>
        <v>238257181.60212752</v>
      </c>
      <c r="Y18" s="2">
        <v>0</v>
      </c>
      <c r="Z18" s="2">
        <f>+VLOOKUP(O18,Batteries!$D$11:$E$123,2,FALSE)</f>
        <v>-48850845.657245904</v>
      </c>
      <c r="AB18" s="1" t="s">
        <v>8</v>
      </c>
      <c r="AC18" s="2">
        <v>798641025.22778702</v>
      </c>
      <c r="AD18" s="2">
        <v>-349386812.544415</v>
      </c>
      <c r="AE18" s="2">
        <v>1807134157.12922</v>
      </c>
      <c r="AF18" s="2">
        <v>-1357879944.4170201</v>
      </c>
      <c r="AG18" s="2">
        <v>449254212.68337202</v>
      </c>
      <c r="AH18" s="2">
        <v>1905720053.3509901</v>
      </c>
      <c r="AI18" s="2">
        <v>547840108.93397295</v>
      </c>
      <c r="AJ18" s="2">
        <f>VLOOKUP($AB18,'Transmission costs'!$I$11:$K$124,2,FALSE)</f>
        <v>44094483.491293788</v>
      </c>
      <c r="AK18" s="2">
        <f>VLOOKUP($AB18,'Transmission costs'!$I$11:$K$124,3,FALSE)</f>
        <v>91969465.421682507</v>
      </c>
      <c r="AL18" s="2">
        <f>+VLOOKUP(AB18,Revenue!$G$11:$H$123,2,FALSE)</f>
        <v>1008493131.901432</v>
      </c>
      <c r="AM18" s="2">
        <f>+VLOOKUP(AB18,Batteries!$G$11:$H$123,2,FALSE)</f>
        <v>-50710914.291386455</v>
      </c>
      <c r="AO18" s="1" t="s">
        <v>8</v>
      </c>
      <c r="AP18" s="2">
        <v>898758650.750103</v>
      </c>
      <c r="AQ18" s="2">
        <v>-51319660.175482601</v>
      </c>
      <c r="AR18" s="2">
        <v>1501816255.6358199</v>
      </c>
      <c r="AS18" s="2">
        <v>-654377265.05276299</v>
      </c>
      <c r="AT18" s="2">
        <v>847438990.57462001</v>
      </c>
      <c r="AU18" s="2">
        <v>1619626781.32165</v>
      </c>
      <c r="AV18" s="2">
        <v>965249516.26888895</v>
      </c>
      <c r="AW18" s="2">
        <f>+VLOOKUP($AO18,'Transmission costs'!$M$11:$O$124,2,FALSE)</f>
        <v>44181595.546248399</v>
      </c>
      <c r="AX18" s="2">
        <f>+VLOOKUP($AO18,'Transmission costs'!$M$11:$O$124,3,FALSE)</f>
        <v>111281206.94068874</v>
      </c>
      <c r="AY18" s="2">
        <f>+VLOOKUP(AO18,Revenue!$J$11:$K$123,2,FALSE)</f>
        <v>603057604.88572049</v>
      </c>
      <c r="AZ18" s="2">
        <f>+VLOOKUP(AO18,Batteries!$J$11:$K$123,2,FALSE)</f>
        <v>-50710914.291386455</v>
      </c>
    </row>
    <row r="19" spans="2:52" x14ac:dyDescent="0.35">
      <c r="B19" s="1" t="s">
        <v>9</v>
      </c>
      <c r="C19" s="2">
        <v>62735248.987925701</v>
      </c>
      <c r="D19" s="2">
        <v>937588857.62429702</v>
      </c>
      <c r="E19" s="2">
        <v>487306824.52296197</v>
      </c>
      <c r="F19" s="2">
        <v>513017283.61856002</v>
      </c>
      <c r="G19" s="2">
        <v>1000324106.61222</v>
      </c>
      <c r="H19" s="2">
        <v>621457379.29022002</v>
      </c>
      <c r="I19" s="2">
        <v>1134474662.9087801</v>
      </c>
      <c r="J19" s="2">
        <f>+VLOOKUP($B19,'Transmission costs'!$A$11:$C$124,2,FALSE)</f>
        <v>40079629.028548852</v>
      </c>
      <c r="K19" s="2">
        <f>+VLOOKUP($B19,'Transmission costs'!$A$11:$C$124,3,FALSE)</f>
        <v>117134777.24565732</v>
      </c>
      <c r="L19" s="2">
        <f>+VLOOKUP(B19,Revenue!$A$11:$B$123,2,FALSE)</f>
        <v>424571575.53503644</v>
      </c>
      <c r="M19" s="2">
        <f>+VLOOKUP(B19,Batteries!$A$11:$B$123,2,FALSE)</f>
        <v>-57095406.550148487</v>
      </c>
      <c r="O19" s="1" t="s">
        <v>9</v>
      </c>
      <c r="P19" s="2">
        <v>-1119063518.2055399</v>
      </c>
      <c r="Q19" s="2">
        <v>1822920445.80602</v>
      </c>
      <c r="R19" s="2">
        <v>-1119063518.2055399</v>
      </c>
      <c r="S19" s="2">
        <v>1822920445.80602</v>
      </c>
      <c r="T19" s="2">
        <v>703856927.60048294</v>
      </c>
      <c r="U19" s="2">
        <v>-958691107.89804196</v>
      </c>
      <c r="V19" s="2">
        <v>864229337.90798402</v>
      </c>
      <c r="W19" s="2">
        <f>+VLOOKUP($O19,'Transmission costs'!$E$11:$G$124,2,FALSE)</f>
        <v>57011393.788209401</v>
      </c>
      <c r="X19" s="2">
        <f>+VLOOKUP($O19,'Transmission costs'!$E$11:$G$124,3,FALSE)</f>
        <v>164214067.81304315</v>
      </c>
      <c r="Y19" s="2">
        <v>0</v>
      </c>
      <c r="Z19" s="2">
        <f>+VLOOKUP(O19,Batteries!$D$11:$E$123,2,FALSE)</f>
        <v>-53169736.282666959</v>
      </c>
      <c r="AB19" s="1" t="s">
        <v>9</v>
      </c>
      <c r="AC19" s="2">
        <v>2087329854.1723101</v>
      </c>
      <c r="AD19" s="2">
        <v>-1314522785.1192901</v>
      </c>
      <c r="AE19" s="2">
        <v>3091612275.9276099</v>
      </c>
      <c r="AF19" s="2">
        <v>-2318805206.8457499</v>
      </c>
      <c r="AG19" s="2">
        <v>772807069.05302298</v>
      </c>
      <c r="AH19" s="2">
        <v>3155537583.7615099</v>
      </c>
      <c r="AI19" s="2">
        <v>836732376.91575205</v>
      </c>
      <c r="AJ19" s="2">
        <f>VLOOKUP($AB19,'Transmission costs'!$I$11:$K$124,2,FALSE)</f>
        <v>21990694.647820666</v>
      </c>
      <c r="AK19" s="2">
        <f>VLOOKUP($AB19,'Transmission costs'!$I$11:$K$124,3,FALSE)</f>
        <v>28820595.931574315</v>
      </c>
      <c r="AL19" s="2">
        <f>+VLOOKUP(AB19,Revenue!$G$11:$H$123,2,FALSE)</f>
        <v>1004282421.7552904</v>
      </c>
      <c r="AM19" s="2">
        <f>+VLOOKUP(AB19,Batteries!$G$11:$H$123,2,FALSE)</f>
        <v>-57095406.550148487</v>
      </c>
      <c r="AO19" s="1" t="s">
        <v>9</v>
      </c>
      <c r="AP19" s="2">
        <v>1735462083.9846599</v>
      </c>
      <c r="AQ19" s="2">
        <v>-1138818248.42137</v>
      </c>
      <c r="AR19" s="2">
        <v>2341584833.1462002</v>
      </c>
      <c r="AS19" s="2">
        <v>-1744940997.57446</v>
      </c>
      <c r="AT19" s="2">
        <v>596643835.56329095</v>
      </c>
      <c r="AU19" s="2">
        <v>2425787199.1220398</v>
      </c>
      <c r="AV19" s="2">
        <v>680846201.54757202</v>
      </c>
      <c r="AW19" s="2">
        <f>+VLOOKUP($AO19,'Transmission costs'!$M$11:$O$124,2,FALSE)</f>
        <v>23860091.519843623</v>
      </c>
      <c r="AX19" s="2">
        <f>+VLOOKUP($AO19,'Transmission costs'!$M$11:$O$124,3,FALSE)</f>
        <v>50967050.945534587</v>
      </c>
      <c r="AY19" s="2">
        <f>+VLOOKUP(AO19,Revenue!$J$11:$K$123,2,FALSE)</f>
        <v>606122749.16153252</v>
      </c>
      <c r="AZ19" s="2">
        <f>+VLOOKUP(AO19,Batteries!$J$11:$K$123,2,FALSE)</f>
        <v>-57095406.550148487</v>
      </c>
    </row>
    <row r="20" spans="2:52" x14ac:dyDescent="0.35">
      <c r="B20" s="1" t="s">
        <v>10</v>
      </c>
      <c r="C20" s="2">
        <v>565431075.52376699</v>
      </c>
      <c r="D20" s="2">
        <v>515528001.30377698</v>
      </c>
      <c r="E20" s="2">
        <v>990002885.69562995</v>
      </c>
      <c r="F20" s="2">
        <v>90956192.661214605</v>
      </c>
      <c r="G20" s="2">
        <v>1080959076.8275399</v>
      </c>
      <c r="H20" s="2">
        <v>1098171952.65555</v>
      </c>
      <c r="I20" s="2">
        <v>1189128145.3167601</v>
      </c>
      <c r="J20" s="2">
        <f>+VLOOKUP($B20,'Transmission costs'!$A$11:$C$124,2,FALSE)</f>
        <v>31446720.022488452</v>
      </c>
      <c r="K20" s="2">
        <f>+VLOOKUP($B20,'Transmission costs'!$A$11:$C$124,3,FALSE)</f>
        <v>102689852.95777649</v>
      </c>
      <c r="L20" s="2">
        <f>+VLOOKUP(B20,Revenue!$A$11:$B$123,2,FALSE)</f>
        <v>424571810.17186183</v>
      </c>
      <c r="M20" s="2">
        <f>+VLOOKUP(B20,Batteries!$A$11:$B$123,2,FALSE)</f>
        <v>-36925934.024634384</v>
      </c>
      <c r="O20" s="1" t="s">
        <v>10</v>
      </c>
      <c r="P20" s="2">
        <v>315056936.05318999</v>
      </c>
      <c r="Q20" s="2">
        <v>735947398.70770395</v>
      </c>
      <c r="R20" s="2">
        <v>315056936.05318898</v>
      </c>
      <c r="S20" s="2">
        <v>735947398.70770395</v>
      </c>
      <c r="T20" s="2">
        <v>1051004334.76089</v>
      </c>
      <c r="U20" s="2">
        <v>416430346.59975201</v>
      </c>
      <c r="V20" s="2">
        <v>1152377745.3074501</v>
      </c>
      <c r="W20" s="2">
        <f>+VLOOKUP($O20,'Transmission costs'!$E$11:$G$124,2,FALSE)</f>
        <v>22407073.785872784</v>
      </c>
      <c r="X20" s="2">
        <f>+VLOOKUP($O20,'Transmission costs'!$E$11:$G$124,3,FALSE)</f>
        <v>87092300.779230475</v>
      </c>
      <c r="Y20" s="2">
        <v>0</v>
      </c>
      <c r="Z20" s="2">
        <f>+VLOOKUP(O20,Batteries!$D$11:$E$123,2,FALSE)</f>
        <v>-36688183.553204469</v>
      </c>
      <c r="AB20" s="1" t="s">
        <v>10</v>
      </c>
      <c r="AC20" s="2">
        <v>2463932826.8474002</v>
      </c>
      <c r="AD20" s="2">
        <v>-1651561493.0851099</v>
      </c>
      <c r="AE20" s="2">
        <v>3468211224.4764299</v>
      </c>
      <c r="AF20" s="2">
        <v>-2655839890.6853099</v>
      </c>
      <c r="AG20" s="2">
        <v>812371333.76229596</v>
      </c>
      <c r="AH20" s="2">
        <v>3507282539.4320698</v>
      </c>
      <c r="AI20" s="2">
        <v>851442648.74676096</v>
      </c>
      <c r="AJ20" s="2">
        <f>VLOOKUP($AB20,'Transmission costs'!$I$11:$K$124,2,FALSE)</f>
        <v>12734741.171635915</v>
      </c>
      <c r="AK20" s="2">
        <f>VLOOKUP($AB20,'Transmission costs'!$I$11:$K$124,3,FALSE)</f>
        <v>14880122.102639558</v>
      </c>
      <c r="AL20" s="2">
        <f>+VLOOKUP(AB20,Revenue!$G$11:$H$123,2,FALSE)</f>
        <v>1004278397.6290267</v>
      </c>
      <c r="AM20" s="2">
        <f>+VLOOKUP(AB20,Batteries!$G$11:$H$123,2,FALSE)</f>
        <v>-36925934.024634384</v>
      </c>
      <c r="AO20" s="1" t="s">
        <v>10</v>
      </c>
      <c r="AP20" s="2">
        <v>2102758598.0509601</v>
      </c>
      <c r="AQ20" s="2">
        <v>-1471206160.9214399</v>
      </c>
      <c r="AR20" s="2">
        <v>2708881538.38375</v>
      </c>
      <c r="AS20" s="2">
        <v>-2077329101.24578</v>
      </c>
      <c r="AT20" s="2">
        <v>631552437.12952399</v>
      </c>
      <c r="AU20" s="2">
        <v>2767098629.6371498</v>
      </c>
      <c r="AV20" s="2">
        <v>689769528.391366</v>
      </c>
      <c r="AW20" s="2">
        <f>+VLOOKUP($AO20,'Transmission costs'!$M$11:$O$124,2,FALSE)</f>
        <v>15221067.581651667</v>
      </c>
      <c r="AX20" s="2">
        <f>+VLOOKUP($AO20,'Transmission costs'!$M$11:$O$124,3,FALSE)</f>
        <v>36512224.810417116</v>
      </c>
      <c r="AY20" s="2">
        <f>+VLOOKUP(AO20,Revenue!$J$11:$K$123,2,FALSE)</f>
        <v>606122940.3327837</v>
      </c>
      <c r="AZ20" s="2">
        <f>+VLOOKUP(AO20,Batteries!$J$11:$K$123,2,FALSE)</f>
        <v>-36925934.024634384</v>
      </c>
    </row>
    <row r="21" spans="2:52" x14ac:dyDescent="0.35">
      <c r="B21" s="1" t="s">
        <v>11</v>
      </c>
      <c r="C21" s="2">
        <v>-198477524.639671</v>
      </c>
      <c r="D21" s="2">
        <v>1096477029.00541</v>
      </c>
      <c r="E21" s="2">
        <v>234923130.60491499</v>
      </c>
      <c r="F21" s="2">
        <v>663076375.290133</v>
      </c>
      <c r="G21" s="2">
        <v>897999504.36574805</v>
      </c>
      <c r="H21" s="2">
        <v>385631673.61372501</v>
      </c>
      <c r="I21" s="2">
        <v>1048708048.90386</v>
      </c>
      <c r="J21" s="2">
        <f>+VLOOKUP($B21,'Transmission costs'!$A$11:$C$124,2,FALSE)</f>
        <v>47805917.562536918</v>
      </c>
      <c r="K21" s="2">
        <f>+VLOOKUP($B21,'Transmission costs'!$A$11:$C$124,3,FALSE)</f>
        <v>143322191.79434159</v>
      </c>
      <c r="L21" s="2">
        <f>+VLOOKUP(B21,Revenue!$A$11:$B$123,2,FALSE)</f>
        <v>433400655.24458557</v>
      </c>
      <c r="M21" s="2">
        <f>+VLOOKUP(B21,Batteries!$A$11:$B$123,2,FALSE)</f>
        <v>-55192268.777005911</v>
      </c>
      <c r="O21" s="1" t="s">
        <v>11</v>
      </c>
      <c r="P21" s="2">
        <v>310289852.06969202</v>
      </c>
      <c r="Q21" s="2">
        <v>726265937.12045097</v>
      </c>
      <c r="R21" s="2">
        <v>310289852.06969303</v>
      </c>
      <c r="S21" s="2">
        <v>726265937.12045205</v>
      </c>
      <c r="T21" s="2">
        <v>1036555789.19014</v>
      </c>
      <c r="U21" s="2">
        <v>437412926.14361799</v>
      </c>
      <c r="V21" s="2">
        <v>1163678863.26407</v>
      </c>
      <c r="W21" s="2">
        <f>+VLOOKUP($O21,'Transmission costs'!$E$11:$G$124,2,FALSE)</f>
        <v>11024897.093162999</v>
      </c>
      <c r="X21" s="2">
        <f>+VLOOKUP($O21,'Transmission costs'!$E$11:$G$124,3,FALSE)</f>
        <v>86774946.315042362</v>
      </c>
      <c r="Y21" s="2">
        <v>0</v>
      </c>
      <c r="Z21" s="2">
        <f>+VLOOKUP(O21,Batteries!$D$11:$E$123,2,FALSE)</f>
        <v>-51373024.852045394</v>
      </c>
      <c r="AB21" s="1" t="s">
        <v>11</v>
      </c>
      <c r="AC21" s="2">
        <v>-627601867.66760099</v>
      </c>
      <c r="AD21" s="2">
        <v>1264259492.0287001</v>
      </c>
      <c r="AE21" s="2">
        <v>387137338.68708003</v>
      </c>
      <c r="AF21" s="2">
        <v>249520285.70284599</v>
      </c>
      <c r="AG21" s="2">
        <v>636657624.36109996</v>
      </c>
      <c r="AH21" s="2">
        <v>550048210.40008295</v>
      </c>
      <c r="AI21" s="2">
        <v>799568496.10292995</v>
      </c>
      <c r="AJ21" s="2">
        <f>VLOOKUP($AB21,'Transmission costs'!$I$11:$K$124,2,FALSE)</f>
        <v>58196450.983154207</v>
      </c>
      <c r="AK21" s="2">
        <f>VLOOKUP($AB21,'Transmission costs'!$I$11:$K$124,3,FALSE)</f>
        <v>165915053.91915086</v>
      </c>
      <c r="AL21" s="2">
        <f>+VLOOKUP(AB21,Revenue!$G$11:$H$123,2,FALSE)</f>
        <v>1014739206.3546805</v>
      </c>
      <c r="AM21" s="2">
        <f>+VLOOKUP(AB21,Batteries!$G$11:$H$123,2,FALSE)</f>
        <v>-55192268.777005911</v>
      </c>
      <c r="AO21" s="1" t="s">
        <v>11</v>
      </c>
      <c r="AP21" s="2">
        <v>-624010787.63181496</v>
      </c>
      <c r="AQ21" s="2">
        <v>1248836471.7065699</v>
      </c>
      <c r="AR21" s="2">
        <v>-7007173.4039192796</v>
      </c>
      <c r="AS21" s="2">
        <v>631832857.48711705</v>
      </c>
      <c r="AT21" s="2">
        <v>624825684.07475495</v>
      </c>
      <c r="AU21" s="2">
        <v>152090851.999744</v>
      </c>
      <c r="AV21" s="2">
        <v>783923709.48686194</v>
      </c>
      <c r="AW21" s="2">
        <f>+VLOOKUP($AO21,'Transmission costs'!$M$11:$O$124,2,FALSE)</f>
        <v>45883469.000558287</v>
      </c>
      <c r="AX21" s="2">
        <f>+VLOOKUP($AO21,'Transmission costs'!$M$11:$O$124,3,FALSE)</f>
        <v>149789225.62721598</v>
      </c>
      <c r="AY21" s="2">
        <f>+VLOOKUP(AO21,Revenue!$J$11:$K$123,2,FALSE)</f>
        <v>617003614.2278949</v>
      </c>
      <c r="AZ21" s="2">
        <f>+VLOOKUP(AO21,Batteries!$J$11:$K$123,2,FALSE)</f>
        <v>-55192268.777005911</v>
      </c>
    </row>
    <row r="22" spans="2:52" x14ac:dyDescent="0.35">
      <c r="B22" s="1" t="s">
        <v>12</v>
      </c>
      <c r="C22" s="2">
        <v>1289798355.88133</v>
      </c>
      <c r="D22" s="2">
        <v>-377247190.668378</v>
      </c>
      <c r="E22" s="2">
        <v>1723199344.12393</v>
      </c>
      <c r="F22" s="2">
        <v>-810648177.381675</v>
      </c>
      <c r="G22" s="2">
        <v>912551165.21295404</v>
      </c>
      <c r="H22" s="2">
        <v>1808931620.1079299</v>
      </c>
      <c r="I22" s="2">
        <v>998283442.72625601</v>
      </c>
      <c r="J22" s="2">
        <f>+VLOOKUP($B22,'Transmission costs'!$A$11:$C$124,2,FALSE)</f>
        <v>26577127.493572038</v>
      </c>
      <c r="K22" s="2">
        <f>+VLOOKUP($B22,'Transmission costs'!$A$11:$C$124,3,FALSE)</f>
        <v>78095039.933925614</v>
      </c>
      <c r="L22" s="2">
        <f>+VLOOKUP(B22,Revenue!$A$11:$B$123,2,FALSE)</f>
        <v>433400988.24259627</v>
      </c>
      <c r="M22" s="2">
        <f>+VLOOKUP(B22,Batteries!$A$11:$B$123,2,FALSE)</f>
        <v>-34214363.543648191</v>
      </c>
      <c r="O22" s="1" t="s">
        <v>12</v>
      </c>
      <c r="P22" s="2">
        <v>1281786449.5042801</v>
      </c>
      <c r="Q22" s="2">
        <v>-286565316.96916801</v>
      </c>
      <c r="R22" s="2">
        <v>1281786449.5042801</v>
      </c>
      <c r="S22" s="2">
        <v>-286565316.96916801</v>
      </c>
      <c r="T22" s="2">
        <v>995221132.53511405</v>
      </c>
      <c r="U22" s="2">
        <v>1369965686.4672899</v>
      </c>
      <c r="V22" s="2">
        <v>1083400369.4981201</v>
      </c>
      <c r="W22" s="2">
        <f>+VLOOKUP($O22,'Transmission costs'!$E$11:$G$124,2,FALSE)</f>
        <v>-8426631.6728966217</v>
      </c>
      <c r="X22" s="2">
        <f>+VLOOKUP($O22,'Transmission costs'!$E$11:$G$124,3,FALSE)</f>
        <v>45775992.217894815</v>
      </c>
      <c r="Y22" s="2">
        <v>0</v>
      </c>
      <c r="Z22" s="2">
        <f>+VLOOKUP(O22,Batteries!$D$11:$E$123,2,FALSE)</f>
        <v>-33976613.072218277</v>
      </c>
      <c r="AB22" s="1" t="s">
        <v>12</v>
      </c>
      <c r="AC22" s="2">
        <v>861913631.51107299</v>
      </c>
      <c r="AD22" s="2">
        <v>-209565796.065431</v>
      </c>
      <c r="AE22" s="2">
        <v>1876652752.3182001</v>
      </c>
      <c r="AF22" s="2">
        <v>-1224304916.84373</v>
      </c>
      <c r="AG22" s="2">
        <v>652347835.44564104</v>
      </c>
      <c r="AH22" s="2">
        <v>1974586705.6863</v>
      </c>
      <c r="AI22" s="2">
        <v>750281788.84256899</v>
      </c>
      <c r="AJ22" s="2">
        <f>VLOOKUP($AB22,'Transmission costs'!$I$11:$K$124,2,FALSE)</f>
        <v>36969792.156266689</v>
      </c>
      <c r="AK22" s="2">
        <f>VLOOKUP($AB22,'Transmission costs'!$I$11:$K$124,3,FALSE)</f>
        <v>100689381.98071903</v>
      </c>
      <c r="AL22" s="2">
        <f>+VLOOKUP(AB22,Revenue!$G$11:$H$123,2,FALSE)</f>
        <v>1014739120.8071332</v>
      </c>
      <c r="AM22" s="2">
        <f>+VLOOKUP(AB22,Batteries!$G$11:$H$123,2,FALSE)</f>
        <v>-34214363.543648191</v>
      </c>
      <c r="AO22" s="1" t="s">
        <v>12</v>
      </c>
      <c r="AP22" s="2">
        <v>862436425.20169401</v>
      </c>
      <c r="AQ22" s="2">
        <v>-224883006.52841201</v>
      </c>
      <c r="AR22" s="2">
        <v>1479440467.5065701</v>
      </c>
      <c r="AS22" s="2">
        <v>-841887048.82485497</v>
      </c>
      <c r="AT22" s="2">
        <v>637553418.67328203</v>
      </c>
      <c r="AU22" s="2">
        <v>1573561951.7615399</v>
      </c>
      <c r="AV22" s="2">
        <v>731674902.93668795</v>
      </c>
      <c r="AW22" s="2">
        <f>+VLOOKUP($AO22,'Transmission costs'!$M$11:$O$124,2,FALSE)</f>
        <v>24655851.236959085</v>
      </c>
      <c r="AX22" s="2">
        <f>+VLOOKUP($AO22,'Transmission costs'!$M$11:$O$124,3,FALSE)</f>
        <v>84562971.948274732</v>
      </c>
      <c r="AY22" s="2">
        <f>+VLOOKUP(AO22,Revenue!$J$11:$K$123,2,FALSE)</f>
        <v>617004042.30488312</v>
      </c>
      <c r="AZ22" s="2">
        <f>+VLOOKUP(AO22,Batteries!$J$11:$K$123,2,FALSE)</f>
        <v>-34214363.543648191</v>
      </c>
    </row>
    <row r="23" spans="2:52" x14ac:dyDescent="0.35">
      <c r="B23" s="1" t="s">
        <v>13</v>
      </c>
      <c r="C23" s="2">
        <v>2053790695.7519</v>
      </c>
      <c r="D23" s="2">
        <v>-557578821.51268196</v>
      </c>
      <c r="E23" s="2">
        <v>2470884173.9544101</v>
      </c>
      <c r="F23" s="2">
        <v>-974672298.18589306</v>
      </c>
      <c r="G23" s="2">
        <v>1496211874.2392199</v>
      </c>
      <c r="H23" s="2">
        <v>2574009379.4736199</v>
      </c>
      <c r="I23" s="2">
        <v>1599337081.28772</v>
      </c>
      <c r="J23" s="2">
        <f>+VLOOKUP($B23,'Transmission costs'!$A$11:$C$124,2,FALSE)</f>
        <v>50017980.626274094</v>
      </c>
      <c r="K23" s="2">
        <f>+VLOOKUP($B23,'Transmission costs'!$A$11:$C$124,3,FALSE)</f>
        <v>102382096.20349883</v>
      </c>
      <c r="L23" s="2">
        <f>+VLOOKUP(B23,Revenue!$A$11:$B$123,2,FALSE)</f>
        <v>417093478.20251119</v>
      </c>
      <c r="M23" s="2">
        <f>+VLOOKUP(B23,Batteries!$A$11:$B$123,2,FALSE)</f>
        <v>-50761089.941979222</v>
      </c>
      <c r="O23" s="1" t="s">
        <v>13</v>
      </c>
      <c r="P23" s="2">
        <v>-612287518.10009897</v>
      </c>
      <c r="Q23" s="2">
        <v>2039943232.5177</v>
      </c>
      <c r="R23" s="2">
        <v>-612287518.10009897</v>
      </c>
      <c r="S23" s="2">
        <v>2039943232.5177</v>
      </c>
      <c r="T23" s="2">
        <v>1427655714.4175999</v>
      </c>
      <c r="U23" s="2">
        <v>-430193243.197119</v>
      </c>
      <c r="V23" s="2">
        <v>1609749989.32058</v>
      </c>
      <c r="W23" s="2">
        <f>+VLOOKUP($O23,'Transmission costs'!$E$11:$G$124,2,FALSE)</f>
        <v>68522387.719950587</v>
      </c>
      <c r="X23" s="2">
        <f>+VLOOKUP($O23,'Transmission costs'!$E$11:$G$124,3,FALSE)</f>
        <v>201715641.31509158</v>
      </c>
      <c r="Y23" s="2">
        <v>0</v>
      </c>
      <c r="Z23" s="2">
        <f>+VLOOKUP(O23,Batteries!$D$11:$E$123,2,FALSE)</f>
        <v>-48901021.307838693</v>
      </c>
      <c r="AB23" s="1" t="s">
        <v>13</v>
      </c>
      <c r="AC23" s="2">
        <v>2648368729.6184502</v>
      </c>
      <c r="AD23" s="2">
        <v>-1463771206.68012</v>
      </c>
      <c r="AE23" s="2">
        <v>3658082692.2480602</v>
      </c>
      <c r="AF23" s="2">
        <v>-2473485169.2809</v>
      </c>
      <c r="AG23" s="2">
        <v>1184597522.9383299</v>
      </c>
      <c r="AH23" s="2">
        <v>3718598783.2332501</v>
      </c>
      <c r="AI23" s="2">
        <v>1245113613.9523499</v>
      </c>
      <c r="AJ23" s="2">
        <f>VLOOKUP($AB23,'Transmission costs'!$I$11:$K$124,2,FALSE)</f>
        <v>26879056.795470439</v>
      </c>
      <c r="AK23" s="2">
        <f>VLOOKUP($AB23,'Transmission costs'!$I$11:$K$124,3,FALSE)</f>
        <v>36634057.838680603</v>
      </c>
      <c r="AL23" s="2">
        <f>+VLOOKUP(AB23,Revenue!$G$11:$H$123,2,FALSE)</f>
        <v>1009713962.6296084</v>
      </c>
      <c r="AM23" s="2">
        <f>+VLOOKUP(AB23,Batteries!$G$11:$H$123,2,FALSE)</f>
        <v>-50761089.941979222</v>
      </c>
      <c r="AO23" s="1" t="s">
        <v>13</v>
      </c>
      <c r="AP23" s="2">
        <v>3055262698.7655902</v>
      </c>
      <c r="AQ23" s="2">
        <v>-1585102208.8949101</v>
      </c>
      <c r="AR23" s="2">
        <v>3662716956.7031102</v>
      </c>
      <c r="AS23" s="2">
        <v>-2192556466.8239799</v>
      </c>
      <c r="AT23" s="2">
        <v>1470160489.8706801</v>
      </c>
      <c r="AU23" s="2">
        <v>3730100766.7436299</v>
      </c>
      <c r="AV23" s="2">
        <v>1537544299.9196401</v>
      </c>
      <c r="AW23" s="2">
        <f>+VLOOKUP($AO23,'Transmission costs'!$M$11:$O$124,2,FALSE)</f>
        <v>40374235.680864692</v>
      </c>
      <c r="AX23" s="2">
        <f>+VLOOKUP($AO23,'Transmission costs'!$M$11:$O$124,3,FALSE)</f>
        <v>56996955.779410742</v>
      </c>
      <c r="AY23" s="2">
        <f>+VLOOKUP(AO23,Revenue!$J$11:$K$123,2,FALSE)</f>
        <v>607454257.93751121</v>
      </c>
      <c r="AZ23" s="2">
        <f>+VLOOKUP(AO23,Batteries!$J$11:$K$123,2,FALSE)</f>
        <v>-50761089.941979222</v>
      </c>
    </row>
    <row r="24" spans="2:52" x14ac:dyDescent="0.35">
      <c r="B24" s="1" t="s">
        <v>14</v>
      </c>
      <c r="C24" s="2">
        <v>1243700304.0197301</v>
      </c>
      <c r="D24" s="2">
        <v>-490403564.892618</v>
      </c>
      <c r="E24" s="2">
        <v>1669890285.07985</v>
      </c>
      <c r="F24" s="2">
        <v>-916593544.42344606</v>
      </c>
      <c r="G24" s="2">
        <v>753296739.12711203</v>
      </c>
      <c r="H24" s="2">
        <v>1774416787.38429</v>
      </c>
      <c r="I24" s="2">
        <v>857823242.96084702</v>
      </c>
      <c r="J24" s="2">
        <f>+VLOOKUP($B24,'Transmission costs'!$A$11:$C$124,2,FALSE)</f>
        <v>31725685.258786336</v>
      </c>
      <c r="K24" s="2">
        <f>+VLOOKUP($B24,'Transmission costs'!$A$11:$C$124,3,FALSE)</f>
        <v>79208083.256247029</v>
      </c>
      <c r="L24" s="2">
        <f>+VLOOKUP(B24,Revenue!$A$11:$B$123,2,FALSE)</f>
        <v>426189981.06012738</v>
      </c>
      <c r="M24" s="2">
        <f>+VLOOKUP(B24,Batteries!$A$11:$B$123,2,FALSE)</f>
        <v>-57044104.306973666</v>
      </c>
      <c r="O24" s="1" t="s">
        <v>14</v>
      </c>
      <c r="P24" s="2">
        <v>-90440337.388092697</v>
      </c>
      <c r="Q24" s="2">
        <v>1028886596.8038</v>
      </c>
      <c r="R24" s="2">
        <v>-90440337.388092697</v>
      </c>
      <c r="S24" s="2">
        <v>1028886596.8038</v>
      </c>
      <c r="T24" s="2">
        <v>938446259.41571295</v>
      </c>
      <c r="U24" s="2">
        <v>55910599.042785399</v>
      </c>
      <c r="V24" s="2">
        <v>1084797195.84659</v>
      </c>
      <c r="W24" s="2">
        <f>+VLOOKUP($O24,'Transmission costs'!$E$11:$G$124,2,FALSE)</f>
        <v>54469336.434754759</v>
      </c>
      <c r="X24" s="2">
        <f>+VLOOKUP($O24,'Transmission costs'!$E$11:$G$124,3,FALSE)</f>
        <v>147701838.82614061</v>
      </c>
      <c r="Y24" s="2">
        <v>0</v>
      </c>
      <c r="Z24" s="2">
        <f>+VLOOKUP(O24,Batteries!$D$11:$E$123,2,FALSE)</f>
        <v>-53118434.039492153</v>
      </c>
      <c r="AB24" s="1" t="s">
        <v>14</v>
      </c>
      <c r="AC24" s="2">
        <v>-372830181.78710401</v>
      </c>
      <c r="AD24" s="2">
        <v>675896178.09614003</v>
      </c>
      <c r="AE24" s="2">
        <v>626183094.67630601</v>
      </c>
      <c r="AF24" s="2">
        <v>-323117098.33844399</v>
      </c>
      <c r="AG24" s="2">
        <v>303065996.309035</v>
      </c>
      <c r="AH24" s="2">
        <v>766356797.40731001</v>
      </c>
      <c r="AI24" s="2">
        <v>443239699.06886601</v>
      </c>
      <c r="AJ24" s="2">
        <f>VLOOKUP($AB24,'Transmission costs'!$I$11:$K$124,2,FALSE)</f>
        <v>57666073.963776566</v>
      </c>
      <c r="AK24" s="2">
        <f>VLOOKUP($AB24,'Transmission costs'!$I$11:$K$124,3,FALSE)</f>
        <v>140795672.38780689</v>
      </c>
      <c r="AL24" s="2">
        <f>+VLOOKUP(AB24,Revenue!$G$11:$H$123,2,FALSE)</f>
        <v>999013276.46340954</v>
      </c>
      <c r="AM24" s="2">
        <f>+VLOOKUP(AB24,Batteries!$G$11:$H$123,2,FALSE)</f>
        <v>-57044104.306973666</v>
      </c>
      <c r="AO24" s="1" t="s">
        <v>14</v>
      </c>
      <c r="AP24" s="2">
        <v>-2027044492.8316</v>
      </c>
      <c r="AQ24" s="2">
        <v>2493440048.2640901</v>
      </c>
      <c r="AR24" s="2">
        <v>-1429103498.61903</v>
      </c>
      <c r="AS24" s="2">
        <v>1895499054.0599699</v>
      </c>
      <c r="AT24" s="2">
        <v>466395555.43249202</v>
      </c>
      <c r="AU24" s="2">
        <v>-1217457310.72896</v>
      </c>
      <c r="AV24" s="2">
        <v>678041743.33100104</v>
      </c>
      <c r="AW24" s="2">
        <f>+VLOOKUP($AO24,'Transmission costs'!$M$11:$O$124,2,FALSE)</f>
        <v>67930042.215356544</v>
      </c>
      <c r="AX24" s="2">
        <f>+VLOOKUP($AO24,'Transmission costs'!$M$11:$O$124,3,FALSE)</f>
        <v>222532125.79844949</v>
      </c>
      <c r="AY24" s="2">
        <f>+VLOOKUP(AO24,Revenue!$J$11:$K$123,2,FALSE)</f>
        <v>597940994.21256483</v>
      </c>
      <c r="AZ24" s="2">
        <f>+VLOOKUP(AO24,Batteries!$J$11:$K$123,2,FALSE)</f>
        <v>-57044104.306973666</v>
      </c>
    </row>
    <row r="25" spans="2:52" x14ac:dyDescent="0.35">
      <c r="B25" s="1" t="s">
        <v>15</v>
      </c>
      <c r="C25" s="2">
        <v>982462321.26610303</v>
      </c>
      <c r="D25" s="2">
        <v>-169069060.60470399</v>
      </c>
      <c r="E25" s="2">
        <v>1408652559.6703701</v>
      </c>
      <c r="F25" s="2">
        <v>-595259297.47967196</v>
      </c>
      <c r="G25" s="2">
        <v>813393260.66139805</v>
      </c>
      <c r="H25" s="2">
        <v>1485707505.43768</v>
      </c>
      <c r="I25" s="2">
        <v>890448207.95801198</v>
      </c>
      <c r="J25" s="2">
        <f>+VLOOKUP($B25,'Transmission costs'!$A$11:$C$124,2,FALSE)</f>
        <v>37686368.823568039</v>
      </c>
      <c r="K25" s="2">
        <f>+VLOOKUP($B25,'Transmission costs'!$A$11:$C$124,3,FALSE)</f>
        <v>77428095.333357066</v>
      </c>
      <c r="L25" s="2">
        <f>+VLOOKUP(B25,Revenue!$A$11:$B$123,2,FALSE)</f>
        <v>426190238.40426677</v>
      </c>
      <c r="M25" s="2">
        <f>+VLOOKUP(B25,Batteries!$A$11:$B$123,2,FALSE)</f>
        <v>-37313219.257524356</v>
      </c>
      <c r="O25" s="1" t="s">
        <v>15</v>
      </c>
      <c r="P25" s="2">
        <v>684726980.22051895</v>
      </c>
      <c r="Q25" s="2">
        <v>718803784.63302398</v>
      </c>
      <c r="R25" s="2">
        <v>684726980.22052002</v>
      </c>
      <c r="S25" s="2">
        <v>718803784.63302398</v>
      </c>
      <c r="T25" s="2">
        <v>1403530764.8535399</v>
      </c>
      <c r="U25" s="2">
        <v>778183608.38670504</v>
      </c>
      <c r="V25" s="2">
        <v>1496987393.0197301</v>
      </c>
      <c r="W25" s="2">
        <f>+VLOOKUP($O25,'Transmission costs'!$E$11:$G$124,2,FALSE)</f>
        <v>37142571.535035834</v>
      </c>
      <c r="X25" s="2">
        <f>+VLOOKUP($O25,'Transmission costs'!$E$11:$G$124,3,FALSE)</f>
        <v>93523730.915126309</v>
      </c>
      <c r="Y25" s="2">
        <v>0</v>
      </c>
      <c r="Z25" s="2">
        <f>+VLOOKUP(O25,Batteries!$D$11:$E$123,2,FALSE)</f>
        <v>-37075468.786094449</v>
      </c>
      <c r="AB25" s="1" t="s">
        <v>15</v>
      </c>
      <c r="AC25" s="2">
        <v>-588930694.42031395</v>
      </c>
      <c r="AD25" s="2">
        <v>949265993.30265999</v>
      </c>
      <c r="AE25" s="2">
        <v>410082506.20635998</v>
      </c>
      <c r="AF25" s="2">
        <v>-49747207.295185901</v>
      </c>
      <c r="AG25" s="2">
        <v>360335298.88234597</v>
      </c>
      <c r="AH25" s="2">
        <v>530429623.71689999</v>
      </c>
      <c r="AI25" s="2">
        <v>480682416.42171299</v>
      </c>
      <c r="AJ25" s="2">
        <f>VLOOKUP($AB25,'Transmission costs'!$I$11:$K$124,2,FALSE)</f>
        <v>58689963.919283062</v>
      </c>
      <c r="AK25" s="2">
        <f>VLOOKUP($AB25,'Transmission costs'!$I$11:$K$124,3,FALSE)</f>
        <v>141723862.17229772</v>
      </c>
      <c r="AL25" s="2">
        <f>+VLOOKUP(AB25,Revenue!$G$11:$H$123,2,FALSE)</f>
        <v>999013200.62667346</v>
      </c>
      <c r="AM25" s="2">
        <f>+VLOOKUP(AB25,Batteries!$G$11:$H$123,2,FALSE)</f>
        <v>-37313219.257524356</v>
      </c>
      <c r="AO25" s="1" t="s">
        <v>15</v>
      </c>
      <c r="AP25" s="2">
        <v>-1914875921.5532601</v>
      </c>
      <c r="AQ25" s="2">
        <v>2533127148.8365102</v>
      </c>
      <c r="AR25" s="2">
        <v>-1316977914.78</v>
      </c>
      <c r="AS25" s="2">
        <v>1935229142.0716901</v>
      </c>
      <c r="AT25" s="2">
        <v>618251227.28324497</v>
      </c>
      <c r="AU25" s="2">
        <v>-1141487083.4031799</v>
      </c>
      <c r="AV25" s="2">
        <v>793742058.66851103</v>
      </c>
      <c r="AW25" s="2">
        <f>+VLOOKUP($AO25,'Transmission costs'!$M$11:$O$124,2,FALSE)</f>
        <v>72826820.811549693</v>
      </c>
      <c r="AX25" s="2">
        <f>+VLOOKUP($AO25,'Transmission costs'!$M$11:$O$124,3,FALSE)</f>
        <v>211004432.93084806</v>
      </c>
      <c r="AY25" s="2">
        <f>+VLOOKUP(AO25,Revenue!$J$11:$K$123,2,FALSE)</f>
        <v>597898006.77325404</v>
      </c>
      <c r="AZ25" s="2">
        <f>+VLOOKUP(AO25,Batteries!$J$11:$K$123,2,FALSE)</f>
        <v>-37313219.257524356</v>
      </c>
    </row>
    <row r="26" spans="2:52" x14ac:dyDescent="0.35">
      <c r="B26" s="1" t="s">
        <v>16</v>
      </c>
      <c r="C26" s="2">
        <v>1143874147.9533401</v>
      </c>
      <c r="D26" s="2">
        <v>-12857927.407206999</v>
      </c>
      <c r="E26" s="2">
        <v>1576607108.8203499</v>
      </c>
      <c r="F26" s="2">
        <v>-445590886.74491501</v>
      </c>
      <c r="G26" s="2">
        <v>1131016220.5461299</v>
      </c>
      <c r="H26" s="2">
        <v>1709757399.2770901</v>
      </c>
      <c r="I26" s="2">
        <v>1264166512.5321701</v>
      </c>
      <c r="J26" s="2">
        <f>+VLOOKUP($B26,'Transmission costs'!$A$11:$C$124,2,FALSE)</f>
        <v>39896682.978419684</v>
      </c>
      <c r="K26" s="2">
        <f>+VLOOKUP($B26,'Transmission costs'!$A$11:$C$124,3,FALSE)</f>
        <v>117766619.59943156</v>
      </c>
      <c r="L26" s="2">
        <f>+VLOOKUP(B26,Revenue!$A$11:$B$123,2,FALSE)</f>
        <v>432732960.86700821</v>
      </c>
      <c r="M26" s="2">
        <f>+VLOOKUP(B26,Batteries!$A$11:$B$123,2,FALSE)</f>
        <v>-55280353.83573059</v>
      </c>
      <c r="O26" s="1" t="s">
        <v>16</v>
      </c>
      <c r="P26" s="2">
        <v>-1855344510.57708</v>
      </c>
      <c r="Q26" s="2">
        <v>2454530298.25776</v>
      </c>
      <c r="R26" s="2">
        <v>-1855344510.57708</v>
      </c>
      <c r="S26" s="2">
        <v>2454530298.25776</v>
      </c>
      <c r="T26" s="2">
        <v>599185787.68067896</v>
      </c>
      <c r="U26" s="2">
        <v>-1677020185.3043301</v>
      </c>
      <c r="V26" s="2">
        <v>777510112.95342803</v>
      </c>
      <c r="W26" s="2">
        <f>+VLOOKUP($O26,'Transmission costs'!$E$11:$G$124,2,FALSE)</f>
        <v>19171461.582969092</v>
      </c>
      <c r="X26" s="2">
        <f>+VLOOKUP($O26,'Transmission costs'!$E$11:$G$124,3,FALSE)</f>
        <v>146034676.94494739</v>
      </c>
      <c r="Y26" s="2">
        <v>0</v>
      </c>
      <c r="Z26" s="2">
        <f>+VLOOKUP(O26,Batteries!$D$11:$E$123,2,FALSE)</f>
        <v>-51461109.910770059</v>
      </c>
      <c r="AB26" s="1" t="s">
        <v>16</v>
      </c>
      <c r="AC26" s="2">
        <v>-256476388.80678499</v>
      </c>
      <c r="AD26" s="2">
        <v>668261510.13686895</v>
      </c>
      <c r="AE26" s="2">
        <v>756595738.225335</v>
      </c>
      <c r="AF26" s="2">
        <v>-344810616.86642498</v>
      </c>
      <c r="AG26" s="2">
        <v>411785121.33008301</v>
      </c>
      <c r="AH26" s="2">
        <v>905489846.47714496</v>
      </c>
      <c r="AI26" s="2">
        <v>560679229.61071897</v>
      </c>
      <c r="AJ26" s="2">
        <f>VLOOKUP($AB26,'Transmission costs'!$I$11:$K$124,2,FALSE)</f>
        <v>40115019.069703959</v>
      </c>
      <c r="AK26" s="2">
        <f>VLOOKUP($AB26,'Transmission costs'!$I$11:$K$124,3,FALSE)</f>
        <v>133728773.48578212</v>
      </c>
      <c r="AL26" s="2">
        <f>+VLOOKUP(AB26,Revenue!$G$11:$H$123,2,FALSE)</f>
        <v>1013072127.0321209</v>
      </c>
      <c r="AM26" s="2">
        <f>+VLOOKUP(AB26,Batteries!$G$11:$H$123,2,FALSE)</f>
        <v>-55280353.83573059</v>
      </c>
      <c r="AO26" s="1" t="s">
        <v>16</v>
      </c>
      <c r="AP26" s="2">
        <v>283736902.89725602</v>
      </c>
      <c r="AQ26" s="2">
        <v>332010524.83063698</v>
      </c>
      <c r="AR26" s="2">
        <v>899847504.47842801</v>
      </c>
      <c r="AS26" s="2">
        <v>-284100076.742091</v>
      </c>
      <c r="AT26" s="2">
        <v>615747427.72789395</v>
      </c>
      <c r="AU26" s="2">
        <v>1051671512.98579</v>
      </c>
      <c r="AV26" s="2">
        <v>767571436.24369895</v>
      </c>
      <c r="AW26" s="2">
        <f>+VLOOKUP($AO26,'Transmission costs'!$M$11:$O$124,2,FALSE)</f>
        <v>35105732.93625024</v>
      </c>
      <c r="AX26" s="2">
        <f>+VLOOKUP($AO26,'Transmission costs'!$M$11:$O$124,3,FALSE)</f>
        <v>131649387.60788225</v>
      </c>
      <c r="AY26" s="2">
        <f>+VLOOKUP(AO26,Revenue!$J$11:$K$123,2,FALSE)</f>
        <v>616110601.58116996</v>
      </c>
      <c r="AZ26" s="2">
        <f>+VLOOKUP(AO26,Batteries!$J$11:$K$123,2,FALSE)</f>
        <v>-55280353.83573059</v>
      </c>
    </row>
    <row r="27" spans="2:52" x14ac:dyDescent="0.35">
      <c r="B27" s="1" t="s">
        <v>17</v>
      </c>
      <c r="C27" s="2">
        <v>2565425248.3821602</v>
      </c>
      <c r="D27" s="2">
        <v>-1354961978.6898701</v>
      </c>
      <c r="E27" s="2">
        <v>2998158522.4868202</v>
      </c>
      <c r="F27" s="2">
        <v>-1787695251.2652299</v>
      </c>
      <c r="G27" s="2">
        <v>1210463269.6922801</v>
      </c>
      <c r="H27" s="2">
        <v>3064712278.6146498</v>
      </c>
      <c r="I27" s="2">
        <v>1277017027.3494201</v>
      </c>
      <c r="J27" s="2">
        <f>+VLOOKUP($B27,'Transmission costs'!$A$11:$C$124,2,FALSE)</f>
        <v>24295139.855429579</v>
      </c>
      <c r="K27" s="2">
        <f>+VLOOKUP($B27,'Transmission costs'!$A$11:$C$124,3,FALSE)</f>
        <v>56443149.298352383</v>
      </c>
      <c r="L27" s="2">
        <f>+VLOOKUP(B27,Revenue!$A$11:$B$123,2,FALSE)</f>
        <v>432733274.10465854</v>
      </c>
      <c r="M27" s="2">
        <f>+VLOOKUP(B27,Batteries!$A$11:$B$123,2,FALSE)</f>
        <v>-34405746.684911534</v>
      </c>
      <c r="O27" s="1" t="s">
        <v>17</v>
      </c>
      <c r="P27" s="2">
        <v>-441370395.37914997</v>
      </c>
      <c r="Q27" s="2">
        <v>1115244595.99017</v>
      </c>
      <c r="R27" s="2">
        <v>-441370395.37914997</v>
      </c>
      <c r="S27" s="2">
        <v>1115244595.99017</v>
      </c>
      <c r="T27" s="2">
        <v>673874200.61102295</v>
      </c>
      <c r="U27" s="2">
        <v>-326220910.54267502</v>
      </c>
      <c r="V27" s="2">
        <v>789023685.44749796</v>
      </c>
      <c r="W27" s="2">
        <f>+VLOOKUP($O27,'Transmission costs'!$E$11:$G$124,2,FALSE)</f>
        <v>4160038.8088098927</v>
      </c>
      <c r="X27" s="2">
        <f>+VLOOKUP($O27,'Transmission costs'!$E$11:$G$124,3,FALSE)</f>
        <v>85141527.431802556</v>
      </c>
      <c r="Y27" s="2">
        <v>0</v>
      </c>
      <c r="Z27" s="2">
        <f>+VLOOKUP(O27,Batteries!$D$11:$E$123,2,FALSE)</f>
        <v>-34167996.213481627</v>
      </c>
      <c r="AB27" s="1" t="s">
        <v>17</v>
      </c>
      <c r="AC27" s="2">
        <v>1166055029.09606</v>
      </c>
      <c r="AD27" s="2">
        <v>-673785853.06129301</v>
      </c>
      <c r="AE27" s="2">
        <v>2179127366.4144201</v>
      </c>
      <c r="AF27" s="2">
        <v>-1686858190.3508301</v>
      </c>
      <c r="AG27" s="2">
        <v>492269176.03477198</v>
      </c>
      <c r="AH27" s="2">
        <v>2261415608.28269</v>
      </c>
      <c r="AI27" s="2">
        <v>574557417.931867</v>
      </c>
      <c r="AJ27" s="2">
        <f>VLOOKUP($AB27,'Transmission costs'!$I$11:$K$124,2,FALSE)</f>
        <v>24526460.074080613</v>
      </c>
      <c r="AK27" s="2">
        <f>VLOOKUP($AB27,'Transmission costs'!$I$11:$K$124,3,FALSE)</f>
        <v>72408955.257436886</v>
      </c>
      <c r="AL27" s="2">
        <f>+VLOOKUP(AB27,Revenue!$G$11:$H$123,2,FALSE)</f>
        <v>1013072337.3183616</v>
      </c>
      <c r="AM27" s="2">
        <f>+VLOOKUP(AB27,Batteries!$G$11:$H$123,2,FALSE)</f>
        <v>-34405746.684911534</v>
      </c>
      <c r="AO27" s="1" t="s">
        <v>17</v>
      </c>
      <c r="AP27" s="2">
        <v>1704704981.93295</v>
      </c>
      <c r="AQ27" s="2">
        <v>-1010103028.72816</v>
      </c>
      <c r="AR27" s="2">
        <v>2320815917.19028</v>
      </c>
      <c r="AS27" s="2">
        <v>-1626213963.9770501</v>
      </c>
      <c r="AT27" s="2">
        <v>694601953.20478106</v>
      </c>
      <c r="AU27" s="2">
        <v>2406116210.5623298</v>
      </c>
      <c r="AV27" s="2">
        <v>779902246.58527303</v>
      </c>
      <c r="AW27" s="2">
        <f>+VLOOKUP($AO27,'Transmission costs'!$M$11:$O$124,2,FALSE)</f>
        <v>19434365.62059667</v>
      </c>
      <c r="AX27" s="2">
        <f>+VLOOKUP($AO27,'Transmission costs'!$M$11:$O$124,3,FALSE)</f>
        <v>70328912.307735428</v>
      </c>
      <c r="AY27" s="2">
        <f>+VLOOKUP(AO27,Revenue!$J$11:$K$123,2,FALSE)</f>
        <v>616110935.25732863</v>
      </c>
      <c r="AZ27" s="2">
        <f>+VLOOKUP(AO27,Batteries!$J$11:$K$123,2,FALSE)</f>
        <v>-34405746.684911534</v>
      </c>
    </row>
    <row r="28" spans="2:52" x14ac:dyDescent="0.35">
      <c r="B28" s="1" t="s">
        <v>18</v>
      </c>
      <c r="C28" s="2">
        <v>-209381010.40053701</v>
      </c>
      <c r="D28" s="2">
        <v>835545288.82322502</v>
      </c>
      <c r="E28" s="2">
        <v>202746725.00844401</v>
      </c>
      <c r="F28" s="2">
        <v>423417554.94354397</v>
      </c>
      <c r="G28" s="2">
        <v>626164278.42268801</v>
      </c>
      <c r="H28" s="2">
        <v>362482960.49102497</v>
      </c>
      <c r="I28" s="2">
        <v>785900515.43456995</v>
      </c>
      <c r="J28" s="2">
        <f>+VLOOKUP($B28,'Transmission costs'!$A$11:$C$124,2,FALSE)</f>
        <v>30139294.185435466</v>
      </c>
      <c r="K28" s="2">
        <f>+VLOOKUP($B28,'Transmission costs'!$A$11:$C$124,3,FALSE)</f>
        <v>139450115.03527418</v>
      </c>
      <c r="L28" s="2">
        <f>+VLOOKUP(B28,Revenue!$A$11:$B$123,2,FALSE)</f>
        <v>412127735.40898013</v>
      </c>
      <c r="M28" s="2">
        <f>+VLOOKUP(B28,Batteries!$A$11:$B$123,2,FALSE)</f>
        <v>-50425414.632742397</v>
      </c>
      <c r="O28" s="1" t="s">
        <v>18</v>
      </c>
      <c r="P28" s="2">
        <v>-1021512615.8827</v>
      </c>
      <c r="Q28" s="2">
        <v>1336806999.54968</v>
      </c>
      <c r="R28" s="2">
        <v>-1021512615.8827</v>
      </c>
      <c r="S28" s="2">
        <v>1336806999.54968</v>
      </c>
      <c r="T28" s="2">
        <v>315294383.666978</v>
      </c>
      <c r="U28" s="2">
        <v>-850521627.34261405</v>
      </c>
      <c r="V28" s="2">
        <v>486285372.20706499</v>
      </c>
      <c r="W28" s="2">
        <f>+VLOOKUP($O28,'Transmission costs'!$E$11:$G$124,2,FALSE)</f>
        <v>12436092.00773333</v>
      </c>
      <c r="X28" s="2">
        <f>+VLOOKUP($O28,'Transmission costs'!$E$11:$G$124,3,FALSE)</f>
        <v>134875909.66504145</v>
      </c>
      <c r="Y28" s="2">
        <v>0</v>
      </c>
      <c r="Z28" s="2">
        <f>+VLOOKUP(O28,Batteries!$D$11:$E$123,2,FALSE)</f>
        <v>-48551170.882779695</v>
      </c>
      <c r="AB28" s="1" t="s">
        <v>18</v>
      </c>
      <c r="AC28" s="2">
        <v>1353896397.6215401</v>
      </c>
      <c r="AD28" s="2">
        <v>-395141950.94932997</v>
      </c>
      <c r="AE28" s="2">
        <v>2366043582.9637599</v>
      </c>
      <c r="AF28" s="2">
        <v>-1407289136.2627201</v>
      </c>
      <c r="AG28" s="2">
        <v>958754446.672212</v>
      </c>
      <c r="AH28" s="2">
        <v>2476274547.0117798</v>
      </c>
      <c r="AI28" s="2">
        <v>1068985410.74906</v>
      </c>
      <c r="AJ28" s="2">
        <f>VLOOKUP($AB28,'Transmission costs'!$I$11:$K$124,2,FALSE)</f>
        <v>22305883.887056172</v>
      </c>
      <c r="AK28" s="2">
        <f>VLOOKUP($AB28,'Transmission costs'!$I$11:$K$124,3,FALSE)</f>
        <v>82111433.302339569</v>
      </c>
      <c r="AL28" s="2">
        <f>+VLOOKUP(AB28,Revenue!$G$11:$H$123,2,FALSE)</f>
        <v>1012147185.3422183</v>
      </c>
      <c r="AM28" s="2">
        <f>+VLOOKUP(AB28,Batteries!$G$11:$H$123,2,FALSE)</f>
        <v>-50425414.632742397</v>
      </c>
      <c r="AO28" s="1" t="s">
        <v>18</v>
      </c>
      <c r="AP28" s="2">
        <v>744313423.38508296</v>
      </c>
      <c r="AQ28" s="2">
        <v>88283258.9064859</v>
      </c>
      <c r="AR28" s="2">
        <v>1342835189.4709101</v>
      </c>
      <c r="AS28" s="2">
        <v>-510238507.17090398</v>
      </c>
      <c r="AT28" s="2">
        <v>832596682.29156899</v>
      </c>
      <c r="AU28" s="2">
        <v>1482833374.9889901</v>
      </c>
      <c r="AV28" s="2">
        <v>972594867.81808603</v>
      </c>
      <c r="AW28" s="2">
        <f>+VLOOKUP($AO28,'Transmission costs'!$M$11:$O$124,2,FALSE)</f>
        <v>33694828.573533133</v>
      </c>
      <c r="AX28" s="2">
        <f>+VLOOKUP($AO28,'Transmission costs'!$M$11:$O$124,3,FALSE)</f>
        <v>123267599.45886603</v>
      </c>
      <c r="AY28" s="2">
        <f>+VLOOKUP(AO28,Revenue!$J$11:$K$123,2,FALSE)</f>
        <v>598521766.08582973</v>
      </c>
      <c r="AZ28" s="2">
        <f>+VLOOKUP(AO28,Batteries!$J$11:$K$123,2,FALSE)</f>
        <v>-50425414.632742397</v>
      </c>
    </row>
    <row r="29" spans="2:52" x14ac:dyDescent="0.35">
      <c r="B29" s="1" t="s">
        <v>19</v>
      </c>
      <c r="C29" s="2">
        <v>4170347507.4175701</v>
      </c>
      <c r="D29" s="2">
        <v>-2524274310.2123199</v>
      </c>
      <c r="E29" s="2">
        <v>4583455422.0595503</v>
      </c>
      <c r="F29" s="2">
        <v>-2937382223.3249998</v>
      </c>
      <c r="G29" s="2">
        <v>1646073197.20525</v>
      </c>
      <c r="H29" s="2">
        <v>4648501444.1371202</v>
      </c>
      <c r="I29" s="2">
        <v>1711119220.81212</v>
      </c>
      <c r="J29" s="2">
        <f>+VLOOKUP($B29,'Transmission costs'!$A$11:$C$124,2,FALSE)</f>
        <v>24489423.86363294</v>
      </c>
      <c r="K29" s="2">
        <f>+VLOOKUP($B29,'Transmission costs'!$A$11:$C$124,3,FALSE)</f>
        <v>32810518.556425948</v>
      </c>
      <c r="L29" s="2">
        <f>+VLOOKUP(B29,Revenue!$A$11:$B$123,2,FALSE)</f>
        <v>413107914.64197564</v>
      </c>
      <c r="M29" s="2">
        <f>+VLOOKUP(B29,Batteries!$A$11:$B$123,2,FALSE)</f>
        <v>-56724927.384777986</v>
      </c>
      <c r="O29" s="1" t="s">
        <v>19</v>
      </c>
      <c r="P29" s="2">
        <v>-878007860.35813904</v>
      </c>
      <c r="Q29" s="2">
        <v>1930117372.2098601</v>
      </c>
      <c r="R29" s="2">
        <v>-878007860.35813904</v>
      </c>
      <c r="S29" s="2">
        <v>1930117372.2098601</v>
      </c>
      <c r="T29" s="2">
        <v>1052109511.85172</v>
      </c>
      <c r="U29" s="2">
        <v>-699536890.31612098</v>
      </c>
      <c r="V29" s="2">
        <v>1230580481.8937399</v>
      </c>
      <c r="W29" s="2">
        <f>+VLOOKUP($O29,'Transmission costs'!$E$11:$G$124,2,FALSE)</f>
        <v>28353437.26194283</v>
      </c>
      <c r="X29" s="2">
        <f>+VLOOKUP($O29,'Transmission costs'!$E$11:$G$124,3,FALSE)</f>
        <v>154025150.18666488</v>
      </c>
      <c r="Y29" s="2">
        <v>0</v>
      </c>
      <c r="Z29" s="2">
        <f>+VLOOKUP(O29,Batteries!$D$11:$E$123,2,FALSE)</f>
        <v>-52799257.117296472</v>
      </c>
      <c r="AB29" s="1" t="s">
        <v>19</v>
      </c>
      <c r="AC29" s="2">
        <v>2981042813.3634501</v>
      </c>
      <c r="AD29" s="2">
        <v>-1267130034.65606</v>
      </c>
      <c r="AE29" s="2">
        <v>3975092007.9134102</v>
      </c>
      <c r="AF29" s="2">
        <v>-2261179229.1771998</v>
      </c>
      <c r="AG29" s="2">
        <v>1713912778.7073801</v>
      </c>
      <c r="AH29" s="2">
        <v>4079220959.8843699</v>
      </c>
      <c r="AI29" s="2">
        <v>1818041730.70717</v>
      </c>
      <c r="AJ29" s="2">
        <f>VLOOKUP($AB29,'Transmission costs'!$I$11:$K$124,2,FALSE)</f>
        <v>40248905.191727772</v>
      </c>
      <c r="AK29" s="2">
        <f>VLOOKUP($AB29,'Transmission costs'!$I$11:$K$124,3,FALSE)</f>
        <v>87652929.777910307</v>
      </c>
      <c r="AL29" s="2">
        <f>+VLOOKUP(AB29,Revenue!$G$11:$H$123,2,FALSE)</f>
        <v>994049194.54996312</v>
      </c>
      <c r="AM29" s="2">
        <f>+VLOOKUP(AB29,Batteries!$G$11:$H$123,2,FALSE)</f>
        <v>-56724927.384777986</v>
      </c>
      <c r="AO29" s="1" t="s">
        <v>19</v>
      </c>
      <c r="AP29" s="2">
        <v>4011804019.6668301</v>
      </c>
      <c r="AQ29" s="2">
        <v>-2518478213.75455</v>
      </c>
      <c r="AR29" s="2">
        <v>4608548369.39538</v>
      </c>
      <c r="AS29" s="2">
        <v>-3115222563.4746499</v>
      </c>
      <c r="AT29" s="2">
        <v>1493325805.9122801</v>
      </c>
      <c r="AU29" s="2">
        <v>4674938482.4134903</v>
      </c>
      <c r="AV29" s="2">
        <v>1559715918.9388299</v>
      </c>
      <c r="AW29" s="2">
        <f>+VLOOKUP($AO29,'Transmission costs'!$M$11:$O$124,2,FALSE)</f>
        <v>24043651.424802076</v>
      </c>
      <c r="AX29" s="2">
        <f>+VLOOKUP($AO29,'Transmission costs'!$M$11:$O$124,3,FALSE)</f>
        <v>33708837.058134675</v>
      </c>
      <c r="AY29" s="2">
        <f>+VLOOKUP(AO29,Revenue!$J$11:$K$123,2,FALSE)</f>
        <v>596744349.72854769</v>
      </c>
      <c r="AZ29" s="2">
        <f>+VLOOKUP(AO29,Batteries!$J$11:$K$123,2,FALSE)</f>
        <v>-56724927.384777986</v>
      </c>
    </row>
    <row r="30" spans="2:52" x14ac:dyDescent="0.35">
      <c r="B30" s="1" t="s">
        <v>20</v>
      </c>
      <c r="C30" s="2">
        <v>1643887862.1457801</v>
      </c>
      <c r="D30" s="2">
        <v>-525067330.27022302</v>
      </c>
      <c r="E30" s="2">
        <v>2056995804.8656099</v>
      </c>
      <c r="F30" s="2">
        <v>-938175271.460747</v>
      </c>
      <c r="G30" s="2">
        <v>1118820531.87556</v>
      </c>
      <c r="H30" s="2">
        <v>2140882106.88853</v>
      </c>
      <c r="I30" s="2">
        <v>1202706835.4277799</v>
      </c>
      <c r="J30" s="2">
        <f>+VLOOKUP($B30,'Transmission costs'!$A$11:$C$124,2,FALSE)</f>
        <v>34523476.86203669</v>
      </c>
      <c r="K30" s="2">
        <f>+VLOOKUP($B30,'Transmission costs'!$A$11:$C$124,3,FALSE)</f>
        <v>81192457.396330282</v>
      </c>
      <c r="L30" s="2">
        <f>+VLOOKUP(B30,Revenue!$A$11:$B$123,2,FALSE)</f>
        <v>413107942.71982354</v>
      </c>
      <c r="M30" s="2">
        <f>+VLOOKUP(B30,Batteries!$A$11:$B$123,2,FALSE)</f>
        <v>-37217321.488624372</v>
      </c>
      <c r="O30" s="1" t="s">
        <v>20</v>
      </c>
      <c r="P30" s="2">
        <v>-3501751561.10673</v>
      </c>
      <c r="Q30" s="2">
        <v>4022490745.7154398</v>
      </c>
      <c r="R30" s="2">
        <v>-3501751561.10673</v>
      </c>
      <c r="S30" s="2">
        <v>4022490745.7154398</v>
      </c>
      <c r="T30" s="2">
        <v>520739184.60871297</v>
      </c>
      <c r="U30" s="2">
        <v>-3301192727.1406202</v>
      </c>
      <c r="V30" s="2">
        <v>721298018.57481694</v>
      </c>
      <c r="W30" s="2">
        <f>+VLOOKUP($O30,'Transmission costs'!$E$11:$G$124,2,FALSE)</f>
        <v>41555999.404721722</v>
      </c>
      <c r="X30" s="2">
        <f>+VLOOKUP($O30,'Transmission costs'!$E$11:$G$124,3,FALSE)</f>
        <v>205135262.35363021</v>
      </c>
      <c r="Y30" s="2">
        <v>0</v>
      </c>
      <c r="Z30" s="2">
        <f>+VLOOKUP(O30,Batteries!$D$11:$E$123,2,FALSE)</f>
        <v>-36979571.017194465</v>
      </c>
      <c r="AB30" s="1" t="s">
        <v>20</v>
      </c>
      <c r="AC30" s="2">
        <v>452813240.51084203</v>
      </c>
      <c r="AD30" s="2">
        <v>728238731.41993701</v>
      </c>
      <c r="AE30" s="2">
        <v>1446834634.0875001</v>
      </c>
      <c r="AF30" s="2">
        <v>-265782662.12789899</v>
      </c>
      <c r="AG30" s="2">
        <v>1181051971.9307799</v>
      </c>
      <c r="AH30" s="2">
        <v>1569163604.1722801</v>
      </c>
      <c r="AI30" s="2">
        <v>1303380942.0443799</v>
      </c>
      <c r="AJ30" s="2">
        <f>VLOOKUP($AB30,'Transmission costs'!$I$11:$K$124,2,FALSE)</f>
        <v>50839145.629613914</v>
      </c>
      <c r="AK30" s="2">
        <f>VLOOKUP($AB30,'Transmission costs'!$I$11:$K$124,3,FALSE)</f>
        <v>135950794.22576952</v>
      </c>
      <c r="AL30" s="2">
        <f>+VLOOKUP(AB30,Revenue!$G$11:$H$123,2,FALSE)</f>
        <v>994021393.57666194</v>
      </c>
      <c r="AM30" s="2">
        <f>+VLOOKUP(AB30,Batteries!$G$11:$H$123,2,FALSE)</f>
        <v>-37217321.488624372</v>
      </c>
      <c r="AO30" s="1" t="s">
        <v>20</v>
      </c>
      <c r="AP30" s="2">
        <v>1485393528.36234</v>
      </c>
      <c r="AQ30" s="2">
        <v>-519271246.78318501</v>
      </c>
      <c r="AR30" s="2">
        <v>2082137907.02547</v>
      </c>
      <c r="AS30" s="2">
        <v>-1116015625.43786</v>
      </c>
      <c r="AT30" s="2">
        <v>966122281.57916498</v>
      </c>
      <c r="AU30" s="2">
        <v>2167368145.32446</v>
      </c>
      <c r="AV30" s="2">
        <v>1051352519.88659</v>
      </c>
      <c r="AW30" s="2">
        <f>+VLOOKUP($AO30,'Transmission costs'!$M$11:$O$124,2,FALSE)</f>
        <v>34077855.907554775</v>
      </c>
      <c r="AX30" s="2">
        <f>+VLOOKUP($AO30,'Transmission costs'!$M$11:$O$124,3,FALSE)</f>
        <v>82090772.717920676</v>
      </c>
      <c r="AY30" s="2">
        <f>+VLOOKUP(AO30,Revenue!$J$11:$K$123,2,FALSE)</f>
        <v>596744378.66312551</v>
      </c>
      <c r="AZ30" s="2">
        <f>+VLOOKUP(AO30,Batteries!$J$11:$K$123,2,FALSE)</f>
        <v>-37217321.488624372</v>
      </c>
    </row>
    <row r="31" spans="2:52" x14ac:dyDescent="0.35">
      <c r="B31" s="1" t="s">
        <v>21</v>
      </c>
      <c r="C31" s="2">
        <v>684539256.71322799</v>
      </c>
      <c r="D31" s="2">
        <v>909528768.90318501</v>
      </c>
      <c r="E31" s="2">
        <v>1114506252.6096101</v>
      </c>
      <c r="F31" s="2">
        <v>479561774.53609699</v>
      </c>
      <c r="G31" s="2">
        <v>1594068025.61641</v>
      </c>
      <c r="H31" s="2">
        <v>1310141274.82377</v>
      </c>
      <c r="I31" s="2">
        <v>1789703049.35987</v>
      </c>
      <c r="J31" s="2">
        <f>+VLOOKUP($B31,'Transmission costs'!$A$11:$C$124,2,FALSE)</f>
        <v>43608142.465480074</v>
      </c>
      <c r="K31" s="2">
        <f>+VLOOKUP($B31,'Transmission costs'!$A$11:$C$124,3,FALSE)</f>
        <v>183980221.20824891</v>
      </c>
      <c r="L31" s="2">
        <f>+VLOOKUP(B31,Revenue!$A$11:$B$123,2,FALSE)</f>
        <v>429966995.89638782</v>
      </c>
      <c r="M31" s="2">
        <f>+VLOOKUP(B31,Batteries!$A$11:$B$123,2,FALSE)</f>
        <v>-55262943.471386611</v>
      </c>
      <c r="O31" s="1" t="s">
        <v>21</v>
      </c>
      <c r="P31" s="2">
        <v>-3429493584.95295</v>
      </c>
      <c r="Q31" s="2">
        <v>4900820352.61269</v>
      </c>
      <c r="R31" s="2">
        <v>-3429493584.95295</v>
      </c>
      <c r="S31" s="2">
        <v>4900820352.61269</v>
      </c>
      <c r="T31" s="2">
        <v>1471326767.65973</v>
      </c>
      <c r="U31" s="2">
        <v>-3143450289.0451102</v>
      </c>
      <c r="V31" s="2">
        <v>1757370063.56757</v>
      </c>
      <c r="W31" s="2">
        <f>+VLOOKUP($O31,'Transmission costs'!$E$11:$G$124,2,FALSE)</f>
        <v>54210993.625190131</v>
      </c>
      <c r="X31" s="2">
        <f>+VLOOKUP($O31,'Transmission costs'!$E$11:$G$124,3,FALSE)</f>
        <v>288810589.98659831</v>
      </c>
      <c r="Y31" s="2">
        <v>0</v>
      </c>
      <c r="Z31" s="2">
        <f>+VLOOKUP(O31,Batteries!$D$11:$E$123,2,FALSE)</f>
        <v>-51443699.54642608</v>
      </c>
      <c r="AB31" s="1" t="s">
        <v>21</v>
      </c>
      <c r="AC31" s="2">
        <v>2378919495.9407601</v>
      </c>
      <c r="AD31" s="2">
        <v>-938923317.81325495</v>
      </c>
      <c r="AE31" s="2">
        <v>3387435149.9847999</v>
      </c>
      <c r="AF31" s="2">
        <v>-1947438971.82847</v>
      </c>
      <c r="AG31" s="2">
        <v>1439996178.1275001</v>
      </c>
      <c r="AH31" s="2">
        <v>3497339069.5507202</v>
      </c>
      <c r="AI31" s="2">
        <v>1549900097.72224</v>
      </c>
      <c r="AJ31" s="2">
        <f>VLOOKUP($AB31,'Transmission costs'!$I$11:$K$124,2,FALSE)</f>
        <v>24597345.303110614</v>
      </c>
      <c r="AK31" s="2">
        <f>VLOOKUP($AB31,'Transmission costs'!$I$11:$K$124,3,FALSE)</f>
        <v>79238321.397634804</v>
      </c>
      <c r="AL31" s="2">
        <f>+VLOOKUP(AB31,Revenue!$G$11:$H$123,2,FALSE)</f>
        <v>1008515654.0440469</v>
      </c>
      <c r="AM31" s="2">
        <f>+VLOOKUP(AB31,Batteries!$G$11:$H$123,2,FALSE)</f>
        <v>-55262943.471386611</v>
      </c>
      <c r="AO31" s="1" t="s">
        <v>21</v>
      </c>
      <c r="AP31" s="2">
        <v>1696196852.6145301</v>
      </c>
      <c r="AQ31" s="2">
        <v>-3194256.0657331301</v>
      </c>
      <c r="AR31" s="2">
        <v>2311715427.75633</v>
      </c>
      <c r="AS31" s="2">
        <v>-618712831.19908702</v>
      </c>
      <c r="AT31" s="2">
        <v>1693002596.5488</v>
      </c>
      <c r="AU31" s="2">
        <v>2493960814.3903298</v>
      </c>
      <c r="AV31" s="2">
        <v>1875247983.1912401</v>
      </c>
      <c r="AW31" s="2">
        <f>+VLOOKUP($AO31,'Transmission costs'!$M$11:$O$124,2,FALSE)</f>
        <v>38753744.053696319</v>
      </c>
      <c r="AX31" s="2">
        <f>+VLOOKUP($AO31,'Transmission costs'!$M$11:$O$124,3,FALSE)</f>
        <v>165736187.21630928</v>
      </c>
      <c r="AY31" s="2">
        <f>+VLOOKUP(AO31,Revenue!$J$11:$K$123,2,FALSE)</f>
        <v>615518575.14179552</v>
      </c>
      <c r="AZ31" s="2">
        <f>+VLOOKUP(AO31,Batteries!$J$11:$K$123,2,FALSE)</f>
        <v>-55262943.471386611</v>
      </c>
    </row>
    <row r="32" spans="2:52" x14ac:dyDescent="0.35">
      <c r="B32" s="1" t="s">
        <v>22</v>
      </c>
      <c r="C32" s="2">
        <v>-132921183.60018601</v>
      </c>
      <c r="D32" s="2">
        <v>1312312963.28987</v>
      </c>
      <c r="E32" s="2">
        <v>297045857.41729999</v>
      </c>
      <c r="F32" s="2">
        <v>882345923.80168605</v>
      </c>
      <c r="G32" s="2">
        <v>1179391779.6896801</v>
      </c>
      <c r="H32" s="2">
        <v>462699584.05107403</v>
      </c>
      <c r="I32" s="2">
        <v>1345045507.8527601</v>
      </c>
      <c r="J32" s="2">
        <f>+VLOOKUP($B32,'Transmission costs'!$A$11:$C$124,2,FALSE)</f>
        <v>41097656.537367471</v>
      </c>
      <c r="K32" s="2">
        <f>+VLOOKUP($B32,'Transmission costs'!$A$11:$C$124,3,FALSE)</f>
        <v>171691765.33187604</v>
      </c>
      <c r="L32" s="2">
        <f>+VLOOKUP(B32,Revenue!$A$11:$B$123,2,FALSE)</f>
        <v>429967041.01748514</v>
      </c>
      <c r="M32" s="2">
        <f>+VLOOKUP(B32,Batteries!$A$11:$B$123,2,FALSE)</f>
        <v>-35059617.839265667</v>
      </c>
      <c r="O32" s="1" t="s">
        <v>22</v>
      </c>
      <c r="P32" s="2">
        <v>-3519075487.70788</v>
      </c>
      <c r="Q32" s="2">
        <v>4698645397.2474003</v>
      </c>
      <c r="R32" s="2">
        <v>-3519075487.70788</v>
      </c>
      <c r="S32" s="2">
        <v>4698645397.2474003</v>
      </c>
      <c r="T32" s="2">
        <v>1179569909.53951</v>
      </c>
      <c r="U32" s="2">
        <v>-3255523787.2452502</v>
      </c>
      <c r="V32" s="2">
        <v>1443121610.00214</v>
      </c>
      <c r="W32" s="2">
        <f>+VLOOKUP($O32,'Transmission costs'!$E$11:$G$124,2,FALSE)</f>
        <v>42875303.667195395</v>
      </c>
      <c r="X32" s="2">
        <f>+VLOOKUP($O32,'Transmission costs'!$E$11:$G$124,3,FALSE)</f>
        <v>271605136.76199192</v>
      </c>
      <c r="Y32" s="2">
        <v>0</v>
      </c>
      <c r="Z32" s="2">
        <f>+VLOOKUP(O32,Batteries!$D$11:$E$123,2,FALSE)</f>
        <v>-34821867.367835753</v>
      </c>
      <c r="AB32" s="1" t="s">
        <v>22</v>
      </c>
      <c r="AC32" s="2">
        <v>1434697571.04215</v>
      </c>
      <c r="AD32" s="2">
        <v>-484652963.805475</v>
      </c>
      <c r="AE32" s="2">
        <v>2443123579.0507898</v>
      </c>
      <c r="AF32" s="2">
        <v>-1493078971.78529</v>
      </c>
      <c r="AG32" s="2">
        <v>950044607.23668003</v>
      </c>
      <c r="AH32" s="2">
        <v>2516975192.2551799</v>
      </c>
      <c r="AI32" s="2">
        <v>1023896220.46988</v>
      </c>
      <c r="AJ32" s="2">
        <f>VLOOKUP($AB32,'Transmission costs'!$I$11:$K$124,2,FALSE)</f>
        <v>18866326.909079675</v>
      </c>
      <c r="AK32" s="2">
        <f>VLOOKUP($AB32,'Transmission costs'!$I$11:$K$124,3,FALSE)</f>
        <v>57658322.274195611</v>
      </c>
      <c r="AL32" s="2">
        <f>+VLOOKUP(AB32,Revenue!$G$11:$H$123,2,FALSE)</f>
        <v>1008426008.0086435</v>
      </c>
      <c r="AM32" s="2">
        <f>+VLOOKUP(AB32,Batteries!$G$11:$H$123,2,FALSE)</f>
        <v>-35059617.839265667</v>
      </c>
      <c r="AO32" s="1" t="s">
        <v>22</v>
      </c>
      <c r="AP32" s="2">
        <v>925809180.40806603</v>
      </c>
      <c r="AQ32" s="2">
        <v>393424196.15985399</v>
      </c>
      <c r="AR32" s="2">
        <v>1541353517.89217</v>
      </c>
      <c r="AS32" s="2">
        <v>-222120141.31580901</v>
      </c>
      <c r="AT32" s="2">
        <v>1319233376.56792</v>
      </c>
      <c r="AU32" s="2">
        <v>1694566432.4268999</v>
      </c>
      <c r="AV32" s="2">
        <v>1472446291.1110899</v>
      </c>
      <c r="AW32" s="2">
        <f>+VLOOKUP($AO32,'Transmission costs'!$M$11:$O$124,2,FALSE)</f>
        <v>37033537.176606894</v>
      </c>
      <c r="AX32" s="2">
        <f>+VLOOKUP($AO32,'Transmission costs'!$M$11:$O$124,3,FALSE)</f>
        <v>155186833.87207499</v>
      </c>
      <c r="AY32" s="2">
        <f>+VLOOKUP(AO32,Revenue!$J$11:$K$123,2,FALSE)</f>
        <v>615544337.48410487</v>
      </c>
      <c r="AZ32" s="2">
        <f>+VLOOKUP(AO32,Batteries!$J$11:$K$123,2,FALSE)</f>
        <v>-35059617.839265667</v>
      </c>
    </row>
    <row r="33" spans="2:52" x14ac:dyDescent="0.35">
      <c r="B33" s="1" t="s">
        <v>23</v>
      </c>
      <c r="C33" s="2">
        <v>-2906261084.8583398</v>
      </c>
      <c r="D33" s="2">
        <v>2913468702.2316599</v>
      </c>
      <c r="E33" s="2">
        <v>-2495138439.6265502</v>
      </c>
      <c r="F33" s="2">
        <v>2502346058.52917</v>
      </c>
      <c r="G33" s="2">
        <v>7207617.37331561</v>
      </c>
      <c r="H33" s="2">
        <v>-2270462044.0455298</v>
      </c>
      <c r="I33" s="2">
        <v>231884014.48363101</v>
      </c>
      <c r="J33" s="2">
        <f>+VLOOKUP($B33,'Transmission costs'!$A$11:$C$124,2,FALSE)</f>
        <v>30396859.553744324</v>
      </c>
      <c r="K33" s="2">
        <f>+VLOOKUP($B33,'Transmission costs'!$A$11:$C$124,3,FALSE)</f>
        <v>204471854.68810618</v>
      </c>
      <c r="L33" s="2">
        <f>+VLOOKUP(B33,Revenue!$A$11:$B$123,2,FALSE)</f>
        <v>411122645.23178869</v>
      </c>
      <c r="M33" s="2">
        <f>+VLOOKUP(B33,Batteries!$A$11:$B$123,2,FALSE)</f>
        <v>-50601400.446653239</v>
      </c>
      <c r="O33" s="1" t="s">
        <v>23</v>
      </c>
      <c r="P33" s="2">
        <v>-2132486854.5366199</v>
      </c>
      <c r="Q33" s="2">
        <v>2457630878.4645801</v>
      </c>
      <c r="R33" s="2">
        <v>-2132486854.5366199</v>
      </c>
      <c r="S33" s="2">
        <v>2457630878.4645801</v>
      </c>
      <c r="T33" s="2">
        <v>325144023.927957</v>
      </c>
      <c r="U33" s="2">
        <v>-1934264453.60461</v>
      </c>
      <c r="V33" s="2">
        <v>523366424.85997099</v>
      </c>
      <c r="W33" s="2">
        <f>+VLOOKUP($O33,'Transmission costs'!$E$11:$G$124,2,FALSE)</f>
        <v>28363215.286573339</v>
      </c>
      <c r="X33" s="2">
        <f>+VLOOKUP($O33,'Transmission costs'!$E$11:$G$124,3,FALSE)</f>
        <v>177858459.52189744</v>
      </c>
      <c r="Y33" s="2">
        <v>0</v>
      </c>
      <c r="Z33" s="2">
        <f>+VLOOKUP(O33,Batteries!$D$11:$E$123,2,FALSE)</f>
        <v>-48727156.696690559</v>
      </c>
      <c r="AB33" s="1" t="s">
        <v>23</v>
      </c>
      <c r="AC33" s="2">
        <v>-2631777200.6871901</v>
      </c>
      <c r="AD33" s="2">
        <v>3160455429.2044401</v>
      </c>
      <c r="AE33" s="2">
        <v>-1618314113.44769</v>
      </c>
      <c r="AF33" s="2">
        <v>2146992341.9937699</v>
      </c>
      <c r="AG33" s="2">
        <v>528678228.51724899</v>
      </c>
      <c r="AH33" s="2">
        <v>-1385756540.4610901</v>
      </c>
      <c r="AI33" s="2">
        <v>761235801.53268194</v>
      </c>
      <c r="AJ33" s="2">
        <f>VLOOKUP($AB33,'Transmission costs'!$I$11:$K$124,2,FALSE)</f>
        <v>44393171.561394006</v>
      </c>
      <c r="AK33" s="2">
        <f>VLOOKUP($AB33,'Transmission costs'!$I$11:$K$124,3,FALSE)</f>
        <v>226349344.10134688</v>
      </c>
      <c r="AL33" s="2">
        <f>+VLOOKUP(AB33,Revenue!$G$11:$H$123,2,FALSE)</f>
        <v>1013463087.2394983</v>
      </c>
      <c r="AM33" s="2">
        <f>+VLOOKUP(AB33,Batteries!$G$11:$H$123,2,FALSE)</f>
        <v>-50601400.446653239</v>
      </c>
      <c r="AO33" s="1" t="s">
        <v>23</v>
      </c>
      <c r="AP33" s="2">
        <v>-3797423893.70785</v>
      </c>
      <c r="AQ33" s="2">
        <v>3656159845.65309</v>
      </c>
      <c r="AR33" s="2">
        <v>-3206821003.6264901</v>
      </c>
      <c r="AS33" s="2">
        <v>3065556955.5801601</v>
      </c>
      <c r="AT33" s="2">
        <v>-141264048.054764</v>
      </c>
      <c r="AU33" s="2">
        <v>-2964430764.3627701</v>
      </c>
      <c r="AV33" s="2">
        <v>101126191.21739601</v>
      </c>
      <c r="AW33" s="2">
        <f>+VLOOKUP($AO33,'Transmission costs'!$M$11:$O$124,2,FALSE)</f>
        <v>42440668.294626586</v>
      </c>
      <c r="AX33" s="2">
        <f>+VLOOKUP($AO33,'Transmission costs'!$M$11:$O$124,3,FALSE)</f>
        <v>234229507.11169276</v>
      </c>
      <c r="AY33" s="2">
        <f>+VLOOKUP(AO33,Revenue!$J$11:$K$123,2,FALSE)</f>
        <v>590602890.08136082</v>
      </c>
      <c r="AZ33" s="2">
        <f>+VLOOKUP(AO33,Batteries!$J$11:$K$123,2,FALSE)</f>
        <v>-50601400.446653239</v>
      </c>
    </row>
    <row r="34" spans="2:52" x14ac:dyDescent="0.35">
      <c r="B34" s="1" t="s">
        <v>24</v>
      </c>
      <c r="C34" s="2">
        <v>-654300137.57078302</v>
      </c>
      <c r="D34" s="2">
        <v>1205264112.8357601</v>
      </c>
      <c r="E34" s="2">
        <v>-227820209.95284501</v>
      </c>
      <c r="F34" s="2">
        <v>778784186.74712706</v>
      </c>
      <c r="G34" s="2">
        <v>550963975.26498103</v>
      </c>
      <c r="H34" s="2">
        <v>-83541824.0552174</v>
      </c>
      <c r="I34" s="2">
        <v>695242362.69190896</v>
      </c>
      <c r="J34" s="2">
        <f>+VLOOKUP($B34,'Transmission costs'!$A$11:$C$124,2,FALSE)</f>
        <v>41370637.283551008</v>
      </c>
      <c r="K34" s="2">
        <f>+VLOOKUP($B34,'Transmission costs'!$A$11:$C$124,3,FALSE)</f>
        <v>134812095.08555907</v>
      </c>
      <c r="L34" s="2">
        <f>+VLOOKUP(B34,Revenue!$A$11:$B$123,2,FALSE)</f>
        <v>426479927.61793649</v>
      </c>
      <c r="M34" s="2">
        <f>+VLOOKUP(B34,Batteries!$A$11:$B$123,2,FALSE)</f>
        <v>-50836928.095619217</v>
      </c>
      <c r="O34" s="1" t="s">
        <v>24</v>
      </c>
      <c r="P34" s="2">
        <v>-338328132.89226002</v>
      </c>
      <c r="Q34" s="2">
        <v>1305275600.8489699</v>
      </c>
      <c r="R34" s="2">
        <v>-338328132.89226002</v>
      </c>
      <c r="S34" s="2">
        <v>1305275600.8489699</v>
      </c>
      <c r="T34" s="2">
        <v>966947467.95671201</v>
      </c>
      <c r="U34" s="2">
        <v>-190548106.279026</v>
      </c>
      <c r="V34" s="2">
        <v>1114727494.5699401</v>
      </c>
      <c r="W34" s="2">
        <f>+VLOOKUP($O34,'Transmission costs'!$E$11:$G$124,2,FALSE)</f>
        <v>18538461.230356049</v>
      </c>
      <c r="X34" s="2">
        <f>+VLOOKUP($O34,'Transmission costs'!$E$11:$G$124,3,FALSE)</f>
        <v>117355803.49793299</v>
      </c>
      <c r="Y34" s="2">
        <v>0</v>
      </c>
      <c r="Z34" s="2">
        <f>+VLOOKUP(O34,Batteries!$D$11:$E$123,2,FALSE)</f>
        <v>-48962684.345656522</v>
      </c>
      <c r="AB34" s="1" t="s">
        <v>24</v>
      </c>
      <c r="AC34" s="2">
        <v>804780738.92186701</v>
      </c>
      <c r="AD34" s="2">
        <v>-470414530.83518201</v>
      </c>
      <c r="AE34" s="2">
        <v>1813610641.4223199</v>
      </c>
      <c r="AF34" s="2">
        <v>-1479244433.3068099</v>
      </c>
      <c r="AG34" s="2">
        <v>334366208.08668399</v>
      </c>
      <c r="AH34" s="2">
        <v>1914327004.6094</v>
      </c>
      <c r="AI34" s="2">
        <v>435082571.30258799</v>
      </c>
      <c r="AJ34" s="2">
        <f>VLOOKUP($AB34,'Transmission costs'!$I$11:$K$124,2,FALSE)</f>
        <v>44441803.410098463</v>
      </c>
      <c r="AK34" s="2">
        <f>VLOOKUP($AB34,'Transmission costs'!$I$11:$K$124,3,FALSE)</f>
        <v>94321238.501556307</v>
      </c>
      <c r="AL34" s="2">
        <f>+VLOOKUP(AB34,Revenue!$G$11:$H$123,2,FALSE)</f>
        <v>1008829902.5004551</v>
      </c>
      <c r="AM34" s="2">
        <f>+VLOOKUP(AB34,Batteries!$G$11:$H$123,2,FALSE)</f>
        <v>-50836928.095619217</v>
      </c>
      <c r="AO34" s="1" t="s">
        <v>24</v>
      </c>
      <c r="AP34" s="2">
        <v>-60859396.433164597</v>
      </c>
      <c r="AQ34" s="2">
        <v>484361179.80088001</v>
      </c>
      <c r="AR34" s="2">
        <v>548561250.67582905</v>
      </c>
      <c r="AS34" s="2">
        <v>-125059467.29967099</v>
      </c>
      <c r="AT34" s="2">
        <v>423501783.36771601</v>
      </c>
      <c r="AU34" s="2">
        <v>675460431.15056002</v>
      </c>
      <c r="AV34" s="2">
        <v>550400963.85088801</v>
      </c>
      <c r="AW34" s="2">
        <f>+VLOOKUP($AO34,'Transmission costs'!$M$11:$O$124,2,FALSE)</f>
        <v>32211701.547383141</v>
      </c>
      <c r="AX34" s="2">
        <f>+VLOOKUP($AO34,'Transmission costs'!$M$11:$O$124,3,FALSE)</f>
        <v>108273953.92649487</v>
      </c>
      <c r="AY34" s="2">
        <f>+VLOOKUP(AO34,Revenue!$J$11:$K$123,2,FALSE)</f>
        <v>609420647.10899246</v>
      </c>
      <c r="AZ34" s="2">
        <f>+VLOOKUP(AO34,Batteries!$J$11:$K$123,2,FALSE)</f>
        <v>-50836928.095619217</v>
      </c>
    </row>
    <row r="35" spans="2:52" x14ac:dyDescent="0.35">
      <c r="B35" s="1" t="s">
        <v>25</v>
      </c>
      <c r="C35" s="2">
        <v>476127958.165497</v>
      </c>
      <c r="D35" s="2">
        <v>202683973.55157399</v>
      </c>
      <c r="E35" s="2">
        <v>895291889.201249</v>
      </c>
      <c r="F35" s="2">
        <v>-216479955.95487401</v>
      </c>
      <c r="G35" s="2">
        <v>678811931.71707201</v>
      </c>
      <c r="H35" s="2">
        <v>1010912454.92713</v>
      </c>
      <c r="I35" s="2">
        <v>794432498.97226298</v>
      </c>
      <c r="J35" s="2">
        <f>+VLOOKUP($B35,'Transmission costs'!$A$11:$C$124,2,FALSE)</f>
        <v>43197472.263374239</v>
      </c>
      <c r="K35" s="2">
        <f>+VLOOKUP($B35,'Transmission costs'!$A$11:$C$124,3,FALSE)</f>
        <v>108136337.7814565</v>
      </c>
      <c r="L35" s="2">
        <f>+VLOOKUP(B35,Revenue!$A$11:$B$123,2,FALSE)</f>
        <v>419163931.03574985</v>
      </c>
      <c r="M35" s="2">
        <f>+VLOOKUP(B35,Batteries!$A$11:$B$123,2,FALSE)</f>
        <v>-50681700.207807615</v>
      </c>
      <c r="O35" s="1" t="s">
        <v>25</v>
      </c>
      <c r="P35" s="2">
        <v>-2299209605.45577</v>
      </c>
      <c r="Q35" s="2">
        <v>2793147786.92204</v>
      </c>
      <c r="R35" s="2">
        <v>-2299209605.45577</v>
      </c>
      <c r="S35" s="2">
        <v>2793147786.92204</v>
      </c>
      <c r="T35" s="2">
        <v>493938181.466268</v>
      </c>
      <c r="U35" s="2">
        <v>-2142121509.9047</v>
      </c>
      <c r="V35" s="2">
        <v>651026277.01733899</v>
      </c>
      <c r="W35" s="2">
        <f>+VLOOKUP($O35,'Transmission costs'!$E$11:$G$124,2,FALSE)</f>
        <v>35176477.512436442</v>
      </c>
      <c r="X35" s="2">
        <f>+VLOOKUP($O35,'Transmission costs'!$E$11:$G$124,3,FALSE)</f>
        <v>143457116.60566217</v>
      </c>
      <c r="Y35" s="2">
        <v>0</v>
      </c>
      <c r="Z35" s="2">
        <f>+VLOOKUP(O35,Batteries!$D$11:$E$123,2,FALSE)</f>
        <v>-48807456.45784492</v>
      </c>
      <c r="AB35" s="1" t="s">
        <v>25</v>
      </c>
      <c r="AC35" s="2">
        <v>-134827027.59941301</v>
      </c>
      <c r="AD35" s="2">
        <v>223774931.21328399</v>
      </c>
      <c r="AE35" s="2">
        <v>873522171.88557899</v>
      </c>
      <c r="AF35" s="2">
        <v>-784574268.24288201</v>
      </c>
      <c r="AG35" s="2">
        <v>88947903.6138708</v>
      </c>
      <c r="AH35" s="2">
        <v>979673179.72471905</v>
      </c>
      <c r="AI35" s="2">
        <v>195098911.481837</v>
      </c>
      <c r="AJ35" s="2">
        <f>VLOOKUP($AB35,'Transmission costs'!$I$11:$K$124,2,FALSE)</f>
        <v>34606049.806387298</v>
      </c>
      <c r="AK35" s="2">
        <f>VLOOKUP($AB35,'Transmission costs'!$I$11:$K$124,3,FALSE)</f>
        <v>90075357.437719822</v>
      </c>
      <c r="AL35" s="2">
        <f>+VLOOKUP(AB35,Revenue!$G$11:$H$123,2,FALSE)</f>
        <v>1008349199.4849927</v>
      </c>
      <c r="AM35" s="2">
        <f>+VLOOKUP(AB35,Batteries!$G$11:$H$123,2,FALSE)</f>
        <v>-50681700.207807615</v>
      </c>
      <c r="AO35" s="1" t="s">
        <v>25</v>
      </c>
      <c r="AP35" s="2">
        <v>1687657956.2008901</v>
      </c>
      <c r="AQ35" s="2">
        <v>-1172753241.2821701</v>
      </c>
      <c r="AR35" s="2">
        <v>2290174370.57792</v>
      </c>
      <c r="AS35" s="2">
        <v>-1775269655.6507599</v>
      </c>
      <c r="AT35" s="2">
        <v>514904714.91871899</v>
      </c>
      <c r="AU35" s="2">
        <v>2364546801.71736</v>
      </c>
      <c r="AV35" s="2">
        <v>589277146.06659806</v>
      </c>
      <c r="AW35" s="2">
        <f>+VLOOKUP($AO35,'Transmission costs'!$M$11:$O$124,2,FALSE)</f>
        <v>21817029.815039974</v>
      </c>
      <c r="AX35" s="2">
        <f>+VLOOKUP($AO35,'Transmission costs'!$M$11:$O$124,3,FALSE)</f>
        <v>45507760.746669389</v>
      </c>
      <c r="AY35" s="2">
        <f>+VLOOKUP(AO35,Revenue!$J$11:$K$123,2,FALSE)</f>
        <v>602516414.37702835</v>
      </c>
      <c r="AZ35" s="2">
        <f>+VLOOKUP(AO35,Batteries!$J$11:$K$123,2,FALSE)</f>
        <v>-50681700.207807615</v>
      </c>
    </row>
    <row r="36" spans="2:52" x14ac:dyDescent="0.35">
      <c r="B36" s="1" t="s">
        <v>26</v>
      </c>
      <c r="C36" s="2">
        <v>2784207965.7673101</v>
      </c>
      <c r="D36" s="2">
        <v>-1254480192.1485701</v>
      </c>
      <c r="E36" s="2">
        <v>3201609611.7803702</v>
      </c>
      <c r="F36" s="2">
        <v>-1671881836.6323299</v>
      </c>
      <c r="G36" s="2">
        <v>1529727773.6187301</v>
      </c>
      <c r="H36" s="2">
        <v>3281039171.0589199</v>
      </c>
      <c r="I36" s="2">
        <v>1609157334.42659</v>
      </c>
      <c r="J36" s="2">
        <f>+VLOOKUP($B36,'Transmission costs'!$A$11:$C$124,2,FALSE)</f>
        <v>18359795.947442342</v>
      </c>
      <c r="K36" s="2">
        <f>+VLOOKUP($B36,'Transmission costs'!$A$11:$C$124,3,FALSE)</f>
        <v>47216297.29317385</v>
      </c>
      <c r="L36" s="2">
        <f>+VLOOKUP(B36,Revenue!$A$11:$B$123,2,FALSE)</f>
        <v>417401646.01306045</v>
      </c>
      <c r="M36" s="2">
        <f>+VLOOKUP(B36,Batteries!$A$11:$B$123,2,FALSE)</f>
        <v>-50573057.932821818</v>
      </c>
      <c r="O36" s="1" t="s">
        <v>26</v>
      </c>
      <c r="P36" s="2">
        <v>93377055.676947102</v>
      </c>
      <c r="Q36" s="2">
        <v>944084918.20067894</v>
      </c>
      <c r="R36" s="2">
        <v>93377055.6769474</v>
      </c>
      <c r="S36" s="2">
        <v>944084918.20067894</v>
      </c>
      <c r="T36" s="2">
        <v>1037461973.87762</v>
      </c>
      <c r="U36" s="2">
        <v>226752592.75291401</v>
      </c>
      <c r="V36" s="2">
        <v>1170837510.9535899</v>
      </c>
      <c r="W36" s="2">
        <f>+VLOOKUP($O36,'Transmission costs'!$E$11:$G$124,2,FALSE)</f>
        <v>18516054.068930369</v>
      </c>
      <c r="X36" s="2">
        <f>+VLOOKUP($O36,'Transmission costs'!$E$11:$G$124,3,FALSE)</f>
        <v>103192776.96203761</v>
      </c>
      <c r="Y36" s="2">
        <v>0</v>
      </c>
      <c r="Z36" s="2">
        <f>+VLOOKUP(O36,Batteries!$D$11:$E$123,2,FALSE)</f>
        <v>-48698814.182859123</v>
      </c>
      <c r="AB36" s="1" t="s">
        <v>26</v>
      </c>
      <c r="AC36" s="2">
        <v>1668825016.1317301</v>
      </c>
      <c r="AD36" s="2">
        <v>-1559385540.1263299</v>
      </c>
      <c r="AE36" s="2">
        <v>2676397539.4197602</v>
      </c>
      <c r="AF36" s="2">
        <v>-2566958063.38553</v>
      </c>
      <c r="AG36" s="2">
        <v>109439476.005404</v>
      </c>
      <c r="AH36" s="2">
        <v>2753504069.8655701</v>
      </c>
      <c r="AI36" s="2">
        <v>186546006.480032</v>
      </c>
      <c r="AJ36" s="2">
        <f>VLOOKUP($AB36,'Transmission costs'!$I$11:$K$124,2,FALSE)</f>
        <v>14384913.903744847</v>
      </c>
      <c r="AK36" s="2">
        <f>VLOOKUP($AB36,'Transmission costs'!$I$11:$K$124,3,FALSE)</f>
        <v>40918386.41672425</v>
      </c>
      <c r="AL36" s="2">
        <f>+VLOOKUP(AB36,Revenue!$G$11:$H$123,2,FALSE)</f>
        <v>1007572523.2880292</v>
      </c>
      <c r="AM36" s="2">
        <f>+VLOOKUP(AB36,Batteries!$G$11:$H$123,2,FALSE)</f>
        <v>-50573057.932821818</v>
      </c>
      <c r="AO36" s="1" t="s">
        <v>26</v>
      </c>
      <c r="AP36" s="2">
        <v>3308012737.6347699</v>
      </c>
      <c r="AQ36" s="2">
        <v>-1846567604.5183699</v>
      </c>
      <c r="AR36" s="2">
        <v>3909060073.2146602</v>
      </c>
      <c r="AS36" s="2">
        <v>-2447614940.0898199</v>
      </c>
      <c r="AT36" s="2">
        <v>1461445133.11639</v>
      </c>
      <c r="AU36" s="2">
        <v>3974968898.1618299</v>
      </c>
      <c r="AV36" s="2">
        <v>1527353958.072</v>
      </c>
      <c r="AW36" s="2">
        <f>+VLOOKUP($AO36,'Transmission costs'!$M$11:$O$124,2,FALSE)</f>
        <v>12047737.064400069</v>
      </c>
      <c r="AX36" s="2">
        <f>+VLOOKUP($AO36,'Transmission costs'!$M$11:$O$124,3,FALSE)</f>
        <v>27383504.078743551</v>
      </c>
      <c r="AY36" s="2">
        <f>+VLOOKUP(AO36,Revenue!$J$11:$K$123,2,FALSE)</f>
        <v>601047335.57989395</v>
      </c>
      <c r="AZ36" s="2">
        <f>+VLOOKUP(AO36,Batteries!$J$11:$K$123,2,FALSE)</f>
        <v>-50573057.932821818</v>
      </c>
    </row>
    <row r="37" spans="2:52" x14ac:dyDescent="0.35">
      <c r="B37" s="1" t="s">
        <v>27</v>
      </c>
      <c r="C37" s="2">
        <v>434046690.84955198</v>
      </c>
      <c r="D37" s="2">
        <v>-1096430.9465217399</v>
      </c>
      <c r="E37" s="2">
        <v>856583435.81485605</v>
      </c>
      <c r="F37" s="2">
        <v>-423633174.38252401</v>
      </c>
      <c r="G37" s="2">
        <v>432950259.90303099</v>
      </c>
      <c r="H37" s="2">
        <v>985980523.75678098</v>
      </c>
      <c r="I37" s="2">
        <v>562347349.37425804</v>
      </c>
      <c r="J37" s="2">
        <f>+VLOOKUP($B37,'Transmission costs'!$A$11:$C$124,2,FALSE)</f>
        <v>23014410.592159547</v>
      </c>
      <c r="K37" s="2">
        <f>+VLOOKUP($B37,'Transmission costs'!$A$11:$C$124,3,FALSE)</f>
        <v>95026265.823555902</v>
      </c>
      <c r="L37" s="2">
        <f>+VLOOKUP(B37,Revenue!$A$11:$B$123,2,FALSE)</f>
        <v>422536744.96530217</v>
      </c>
      <c r="M37" s="2">
        <f>+VLOOKUP(B37,Batteries!$A$11:$B$123,2,FALSE)</f>
        <v>-57385232.710529342</v>
      </c>
      <c r="O37" s="1" t="s">
        <v>27</v>
      </c>
      <c r="P37" s="2">
        <v>364915897.33785999</v>
      </c>
      <c r="Q37" s="2">
        <v>820939439.28043604</v>
      </c>
      <c r="R37" s="2">
        <v>364915897.33785897</v>
      </c>
      <c r="S37" s="2">
        <v>820939439.28043604</v>
      </c>
      <c r="T37" s="2">
        <v>1185855336.6182899</v>
      </c>
      <c r="U37" s="2">
        <v>492298286.281802</v>
      </c>
      <c r="V37" s="2">
        <v>1313237725.5622301</v>
      </c>
      <c r="W37" s="2">
        <f>+VLOOKUP($O37,'Transmission costs'!$E$11:$G$124,2,FALSE)</f>
        <v>35621713.71439299</v>
      </c>
      <c r="X37" s="2">
        <f>+VLOOKUP($O37,'Transmission costs'!$E$11:$G$124,3,FALSE)</f>
        <v>109544540.215288</v>
      </c>
      <c r="Y37" s="2">
        <v>0</v>
      </c>
      <c r="Z37" s="2">
        <f>+VLOOKUP(O37,Batteries!$D$11:$E$123,2,FALSE)</f>
        <v>-53459562.443047829</v>
      </c>
      <c r="AB37" s="1" t="s">
        <v>27</v>
      </c>
      <c r="AC37" s="2">
        <v>703038647.61509895</v>
      </c>
      <c r="AD37" s="2">
        <v>87752884.760734394</v>
      </c>
      <c r="AE37" s="2">
        <v>1703291127.09358</v>
      </c>
      <c r="AF37" s="2">
        <v>-912499594.688923</v>
      </c>
      <c r="AG37" s="2">
        <v>790791532.37583303</v>
      </c>
      <c r="AH37" s="2">
        <v>1802394253.0757301</v>
      </c>
      <c r="AI37" s="2">
        <v>889894658.38680696</v>
      </c>
      <c r="AJ37" s="2">
        <f>VLOOKUP($AB37,'Transmission costs'!$I$11:$K$124,2,FALSE)</f>
        <v>50984069.860036291</v>
      </c>
      <c r="AK37" s="2">
        <f>VLOOKUP($AB37,'Transmission costs'!$I$11:$K$124,3,FALSE)</f>
        <v>92701963.131654143</v>
      </c>
      <c r="AL37" s="2">
        <f>+VLOOKUP(AB37,Revenue!$G$11:$H$123,2,FALSE)</f>
        <v>1000252479.478483</v>
      </c>
      <c r="AM37" s="2">
        <f>+VLOOKUP(AB37,Batteries!$G$11:$H$123,2,FALSE)</f>
        <v>-57385232.710529342</v>
      </c>
      <c r="AO37" s="1" t="s">
        <v>27</v>
      </c>
      <c r="AP37" s="2">
        <v>1228398344.1695099</v>
      </c>
      <c r="AQ37" s="2">
        <v>-652822511.58146298</v>
      </c>
      <c r="AR37" s="2">
        <v>1833802083.1196101</v>
      </c>
      <c r="AS37" s="2">
        <v>-1258226250.5231199</v>
      </c>
      <c r="AT37" s="2">
        <v>575575832.58805394</v>
      </c>
      <c r="AU37" s="2">
        <v>1940369418.8499801</v>
      </c>
      <c r="AV37" s="2">
        <v>682143168.32686102</v>
      </c>
      <c r="AW37" s="2">
        <f>+VLOOKUP($AO37,'Transmission costs'!$M$11:$O$124,2,FALSE)</f>
        <v>31793714.662286624</v>
      </c>
      <c r="AX37" s="2">
        <f>+VLOOKUP($AO37,'Transmission costs'!$M$11:$O$124,3,FALSE)</f>
        <v>80975817.682122201</v>
      </c>
      <c r="AY37" s="2">
        <f>+VLOOKUP(AO37,Revenue!$J$11:$K$123,2,FALSE)</f>
        <v>605403738.9501003</v>
      </c>
      <c r="AZ37" s="2">
        <f>+VLOOKUP(AO37,Batteries!$J$11:$K$123,2,FALSE)</f>
        <v>-57385232.710529342</v>
      </c>
    </row>
    <row r="38" spans="2:52" x14ac:dyDescent="0.35">
      <c r="B38" s="1" t="s">
        <v>28</v>
      </c>
      <c r="C38" s="2">
        <v>191064503.183231</v>
      </c>
      <c r="D38" s="2">
        <v>205795706.09159899</v>
      </c>
      <c r="E38" s="2">
        <v>613601490.07021701</v>
      </c>
      <c r="F38" s="2">
        <v>-216741279.26608601</v>
      </c>
      <c r="G38" s="2">
        <v>396860209.27482998</v>
      </c>
      <c r="H38" s="2">
        <v>725086395.570696</v>
      </c>
      <c r="I38" s="2">
        <v>508345116.30461001</v>
      </c>
      <c r="J38" s="2">
        <f>+VLOOKUP($B38,'Transmission costs'!$A$11:$C$124,2,FALSE)</f>
        <v>21933790.984665383</v>
      </c>
      <c r="K38" s="2">
        <f>+VLOOKUP($B38,'Transmission costs'!$A$11:$C$124,3,FALSE)</f>
        <v>95757395.329332918</v>
      </c>
      <c r="L38" s="2">
        <f>+VLOOKUP(B38,Revenue!$A$11:$B$123,2,FALSE)</f>
        <v>422536986.88698518</v>
      </c>
      <c r="M38" s="2">
        <f>+VLOOKUP(B38,Batteries!$A$11:$B$123,2,FALSE)</f>
        <v>-37661301.155810967</v>
      </c>
      <c r="O38" s="1" t="s">
        <v>28</v>
      </c>
      <c r="P38" s="2">
        <v>449984572.179995</v>
      </c>
      <c r="Q38" s="2">
        <v>747724723.26783001</v>
      </c>
      <c r="R38" s="2">
        <v>449984572.179995</v>
      </c>
      <c r="S38" s="2">
        <v>747724723.26783001</v>
      </c>
      <c r="T38" s="2">
        <v>1197709295.4478199</v>
      </c>
      <c r="U38" s="2">
        <v>557808493.443874</v>
      </c>
      <c r="V38" s="2">
        <v>1305533216.7117</v>
      </c>
      <c r="W38" s="2">
        <f>+VLOOKUP($O38,'Transmission costs'!$E$11:$G$124,2,FALSE)</f>
        <v>29407016.194711946</v>
      </c>
      <c r="X38" s="2">
        <f>+VLOOKUP($O38,'Transmission costs'!$E$11:$G$124,3,FALSE)</f>
        <v>99807386.774209678</v>
      </c>
      <c r="Y38" s="2">
        <v>0</v>
      </c>
      <c r="Z38" s="2">
        <f>+VLOOKUP(O38,Batteries!$D$11:$E$123,2,FALSE)</f>
        <v>-37423550.684381053</v>
      </c>
      <c r="AB38" s="1" t="s">
        <v>28</v>
      </c>
      <c r="AC38" s="2">
        <v>411478537.11596</v>
      </c>
      <c r="AD38" s="2">
        <v>338417951.96070403</v>
      </c>
      <c r="AE38" s="2">
        <v>1411733953.12938</v>
      </c>
      <c r="AF38" s="2">
        <v>-661837464.02389598</v>
      </c>
      <c r="AG38" s="2">
        <v>749896489.07666397</v>
      </c>
      <c r="AH38" s="2">
        <v>1492768000.42993</v>
      </c>
      <c r="AI38" s="2">
        <v>830930536.40603197</v>
      </c>
      <c r="AJ38" s="2">
        <f>VLOOKUP($AB38,'Transmission costs'!$I$11:$K$124,2,FALSE)</f>
        <v>50078213.696429551</v>
      </c>
      <c r="AK38" s="2">
        <f>VLOOKUP($AB38,'Transmission costs'!$I$11:$K$124,3,FALSE)</f>
        <v>93450959.841160148</v>
      </c>
      <c r="AL38" s="2">
        <f>+VLOOKUP(AB38,Revenue!$G$11:$H$123,2,FALSE)</f>
        <v>1000255416.0134267</v>
      </c>
      <c r="AM38" s="2">
        <f>+VLOOKUP(AB38,Batteries!$G$11:$H$123,2,FALSE)</f>
        <v>-37661301.155810967</v>
      </c>
      <c r="AO38" s="1" t="s">
        <v>28</v>
      </c>
      <c r="AP38" s="2">
        <v>984461608.71369302</v>
      </c>
      <c r="AQ38" s="2">
        <v>-445924295.49016601</v>
      </c>
      <c r="AR38" s="2">
        <v>1589865588.19839</v>
      </c>
      <c r="AS38" s="2">
        <v>-1051328274.9664201</v>
      </c>
      <c r="AT38" s="2">
        <v>538537313.22352695</v>
      </c>
      <c r="AU38" s="2">
        <v>1678564640.8336101</v>
      </c>
      <c r="AV38" s="2">
        <v>627236365.86718202</v>
      </c>
      <c r="AW38" s="2">
        <f>+VLOOKUP($AO38,'Transmission costs'!$M$11:$O$124,2,FALSE)</f>
        <v>30671962.726962674</v>
      </c>
      <c r="AX38" s="2">
        <f>+VLOOKUP($AO38,'Transmission costs'!$M$11:$O$124,3,FALSE)</f>
        <v>81709714.206364602</v>
      </c>
      <c r="AY38" s="2">
        <f>+VLOOKUP(AO38,Revenue!$J$11:$K$123,2,FALSE)</f>
        <v>605403979.48470366</v>
      </c>
      <c r="AZ38" s="2">
        <f>+VLOOKUP(AO38,Batteries!$J$11:$K$123,2,FALSE)</f>
        <v>-37661301.155810967</v>
      </c>
    </row>
    <row r="39" spans="2:52" x14ac:dyDescent="0.35">
      <c r="B39" s="1" t="s">
        <v>29</v>
      </c>
      <c r="C39" s="2">
        <v>3521924548.8373098</v>
      </c>
      <c r="D39" s="2">
        <v>-2003781140.9105699</v>
      </c>
      <c r="E39" s="2">
        <v>3942352677.5534401</v>
      </c>
      <c r="F39" s="2">
        <v>-2424209268.0974002</v>
      </c>
      <c r="G39" s="2">
        <v>1518143407.9267299</v>
      </c>
      <c r="H39" s="2">
        <v>3999298803.2006502</v>
      </c>
      <c r="I39" s="2">
        <v>1575089535.10325</v>
      </c>
      <c r="J39" s="2">
        <f>+VLOOKUP($B39,'Transmission costs'!$A$11:$C$124,2,FALSE)</f>
        <v>-9388784.5560971703</v>
      </c>
      <c r="K39" s="2">
        <f>+VLOOKUP($B39,'Transmission costs'!$A$11:$C$124,3,FALSE)</f>
        <v>-7967748.5349131711</v>
      </c>
      <c r="L39" s="2">
        <f>+VLOOKUP(B39,Revenue!$A$11:$B$123,2,FALSE)</f>
        <v>420428128.71612722</v>
      </c>
      <c r="M39" s="2">
        <f>+VLOOKUP(B39,Batteries!$A$11:$B$123,2,FALSE)</f>
        <v>-55525089.626029618</v>
      </c>
      <c r="O39" s="1" t="s">
        <v>29</v>
      </c>
      <c r="P39" s="2">
        <v>-1774937722.1695099</v>
      </c>
      <c r="Q39" s="2">
        <v>2699316572.7630801</v>
      </c>
      <c r="R39" s="2">
        <v>-1774937722.1695099</v>
      </c>
      <c r="S39" s="2">
        <v>2699316572.7630801</v>
      </c>
      <c r="T39" s="2">
        <v>924378850.59357095</v>
      </c>
      <c r="U39" s="2">
        <v>-1580796436.01824</v>
      </c>
      <c r="V39" s="2">
        <v>1118520136.7448399</v>
      </c>
      <c r="W39" s="2">
        <f>+VLOOKUP($O39,'Transmission costs'!$E$11:$G$124,2,FALSE)</f>
        <v>46028224.202753909</v>
      </c>
      <c r="X39" s="2">
        <f>+VLOOKUP($O39,'Transmission costs'!$E$11:$G$124,3,FALSE)</f>
        <v>188559033.9410013</v>
      </c>
      <c r="Y39" s="2">
        <v>0</v>
      </c>
      <c r="Z39" s="2">
        <f>+VLOOKUP(O39,Batteries!$D$11:$E$123,2,FALSE)</f>
        <v>-51610476.413025059</v>
      </c>
      <c r="AB39" s="1" t="s">
        <v>29</v>
      </c>
      <c r="AC39" s="2">
        <v>-353066755.02147502</v>
      </c>
      <c r="AD39" s="2">
        <v>1169348435.6849</v>
      </c>
      <c r="AE39" s="2">
        <v>651806869.10276604</v>
      </c>
      <c r="AF39" s="2">
        <v>164474811.589486</v>
      </c>
      <c r="AG39" s="2">
        <v>816281680.66342604</v>
      </c>
      <c r="AH39" s="2">
        <v>838263575.55944896</v>
      </c>
      <c r="AI39" s="2">
        <v>1002738387.14893</v>
      </c>
      <c r="AJ39" s="2">
        <f>VLOOKUP($AB39,'Transmission costs'!$I$11:$K$124,2,FALSE)</f>
        <v>57059038.62122272</v>
      </c>
      <c r="AK39" s="2">
        <f>VLOOKUP($AB39,'Transmission costs'!$I$11:$K$124,3,FALSE)</f>
        <v>187990655.45187554</v>
      </c>
      <c r="AL39" s="2">
        <f>+VLOOKUP(AB39,Revenue!$G$11:$H$123,2,FALSE)</f>
        <v>1004873624.1242404</v>
      </c>
      <c r="AM39" s="2">
        <f>+VLOOKUP(AB39,Batteries!$G$11:$H$123,2,FALSE)</f>
        <v>-55525089.626029618</v>
      </c>
      <c r="AO39" s="1" t="s">
        <v>29</v>
      </c>
      <c r="AP39" s="2">
        <v>1001626439.0418</v>
      </c>
      <c r="AQ39" s="2">
        <v>160448759.89627001</v>
      </c>
      <c r="AR39" s="2">
        <v>1605373264.846</v>
      </c>
      <c r="AS39" s="2">
        <v>-443298065.89949399</v>
      </c>
      <c r="AT39" s="2">
        <v>1162075198.9380701</v>
      </c>
      <c r="AU39" s="2">
        <v>1729962877.0450499</v>
      </c>
      <c r="AV39" s="2">
        <v>1286664811.14555</v>
      </c>
      <c r="AW39" s="2">
        <f>+VLOOKUP($AO39,'Transmission costs'!$M$11:$O$124,2,FALSE)</f>
        <v>17309817.008772101</v>
      </c>
      <c r="AX39" s="2">
        <f>+VLOOKUP($AO39,'Transmission costs'!$M$11:$O$124,3,FALSE)</f>
        <v>86374339.581784591</v>
      </c>
      <c r="AY39" s="2">
        <f>+VLOOKUP(AO39,Revenue!$J$11:$K$123,2,FALSE)</f>
        <v>603746825.80420446</v>
      </c>
      <c r="AZ39" s="2">
        <f>+VLOOKUP(AO39,Batteries!$J$11:$K$123,2,FALSE)</f>
        <v>-55525089.626029618</v>
      </c>
    </row>
    <row r="40" spans="2:52" x14ac:dyDescent="0.35">
      <c r="B40" s="1" t="s">
        <v>30</v>
      </c>
      <c r="C40" s="2">
        <v>3286229420.5571098</v>
      </c>
      <c r="D40" s="2">
        <v>-2117336210.5824299</v>
      </c>
      <c r="E40" s="2">
        <v>3706657719.80796</v>
      </c>
      <c r="F40" s="2">
        <v>-2537764508.3039799</v>
      </c>
      <c r="G40" s="2">
        <v>1168893209.9746799</v>
      </c>
      <c r="H40" s="2">
        <v>3737433824.6278601</v>
      </c>
      <c r="I40" s="2">
        <v>1199669316.32388</v>
      </c>
      <c r="J40" s="2">
        <f>+VLOOKUP($B40,'Transmission costs'!$A$11:$C$124,2,FALSE)</f>
        <v>3962325.2070473544</v>
      </c>
      <c r="K40" s="2">
        <f>+VLOOKUP($B40,'Transmission costs'!$A$11:$C$124,3,FALSE)</f>
        <v>-671857.24219079781</v>
      </c>
      <c r="L40" s="2">
        <f>+VLOOKUP(B40,Revenue!$A$11:$B$123,2,FALSE)</f>
        <v>420428299.25084895</v>
      </c>
      <c r="M40" s="2">
        <f>+VLOOKUP(B40,Batteries!$A$11:$B$123,2,FALSE)</f>
        <v>-35410287.26913514</v>
      </c>
      <c r="O40" s="1" t="s">
        <v>30</v>
      </c>
      <c r="P40" s="2">
        <v>-1971933670.60339</v>
      </c>
      <c r="Q40" s="2">
        <v>2575406452.90626</v>
      </c>
      <c r="R40" s="2">
        <v>-1971933670.60339</v>
      </c>
      <c r="S40" s="2">
        <v>2575406452.90626</v>
      </c>
      <c r="T40" s="2">
        <v>603472782.30287004</v>
      </c>
      <c r="U40" s="2">
        <v>-1799873957.7487299</v>
      </c>
      <c r="V40" s="2">
        <v>775532495.15753305</v>
      </c>
      <c r="W40" s="2">
        <f>+VLOOKUP($O40,'Transmission costs'!$E$11:$G$124,2,FALSE)</f>
        <v>59443854.603103258</v>
      </c>
      <c r="X40" s="2">
        <f>+VLOOKUP($O40,'Transmission costs'!$E$11:$G$124,3,FALSE)</f>
        <v>196331030.66006145</v>
      </c>
      <c r="Y40" s="2">
        <v>0</v>
      </c>
      <c r="Z40" s="2">
        <f>+VLOOKUP(O40,Batteries!$D$11:$E$123,2,FALSE)</f>
        <v>-35172536.797705226</v>
      </c>
      <c r="AB40" s="1" t="s">
        <v>30</v>
      </c>
      <c r="AC40" s="2">
        <v>-574431784.663499</v>
      </c>
      <c r="AD40" s="2">
        <v>1055949848.0982</v>
      </c>
      <c r="AE40" s="2">
        <v>430441728.58918297</v>
      </c>
      <c r="AF40" s="2">
        <v>51076334.874347799</v>
      </c>
      <c r="AG40" s="2">
        <v>481518063.43470401</v>
      </c>
      <c r="AH40" s="2">
        <v>590745446.53659499</v>
      </c>
      <c r="AI40" s="2">
        <v>641821781.41094303</v>
      </c>
      <c r="AJ40" s="2">
        <f>VLOOKUP($AB40,'Transmission costs'!$I$11:$K$124,2,FALSE)</f>
        <v>70415099.128722697</v>
      </c>
      <c r="AK40" s="2">
        <f>VLOOKUP($AB40,'Transmission costs'!$I$11:$K$124,3,FALSE)</f>
        <v>195308529.80699921</v>
      </c>
      <c r="AL40" s="2">
        <f>+VLOOKUP(AB40,Revenue!$G$11:$H$123,2,FALSE)</f>
        <v>1004873513.2526814</v>
      </c>
      <c r="AM40" s="2">
        <f>+VLOOKUP(AB40,Batteries!$G$11:$H$123,2,FALSE)</f>
        <v>-35410287.26913514</v>
      </c>
      <c r="AO40" s="1" t="s">
        <v>30</v>
      </c>
      <c r="AP40" s="2">
        <v>837067075.52128506</v>
      </c>
      <c r="AQ40" s="2">
        <v>-8056853.1895026201</v>
      </c>
      <c r="AR40" s="2">
        <v>1440797626.89639</v>
      </c>
      <c r="AS40" s="2">
        <v>-611787404.55616498</v>
      </c>
      <c r="AT40" s="2">
        <v>829010222.33178198</v>
      </c>
      <c r="AU40" s="2">
        <v>1539855941.6472099</v>
      </c>
      <c r="AV40" s="2">
        <v>928068537.09104598</v>
      </c>
      <c r="AW40" s="2">
        <f>+VLOOKUP($AO40,'Transmission costs'!$M$11:$O$124,2,FALSE)</f>
        <v>29166956.008134305</v>
      </c>
      <c r="AX40" s="2">
        <f>+VLOOKUP($AO40,'Transmission costs'!$M$11:$O$124,3,FALSE)</f>
        <v>92814983.489820704</v>
      </c>
      <c r="AY40" s="2">
        <f>+VLOOKUP(AO40,Revenue!$J$11:$K$123,2,FALSE)</f>
        <v>603730551.375103</v>
      </c>
      <c r="AZ40" s="2">
        <f>+VLOOKUP(AO40,Batteries!$J$11:$K$123,2,FALSE)</f>
        <v>-35410287.26913514</v>
      </c>
    </row>
    <row r="41" spans="2:52" x14ac:dyDescent="0.35">
      <c r="B41" s="1" t="s">
        <v>31</v>
      </c>
      <c r="C41" s="2">
        <v>240252447.98897299</v>
      </c>
      <c r="D41" s="2">
        <v>804888834.68100202</v>
      </c>
      <c r="E41" s="2">
        <v>666147727.46090806</v>
      </c>
      <c r="F41" s="2">
        <v>378993556.73836601</v>
      </c>
      <c r="G41" s="2">
        <v>1045141282.66997</v>
      </c>
      <c r="H41" s="2">
        <v>799011665.51705503</v>
      </c>
      <c r="I41" s="2">
        <v>1178005222.25542</v>
      </c>
      <c r="J41" s="2">
        <f>+VLOOKUP($B41,'Transmission costs'!$A$11:$C$124,2,FALSE)</f>
        <v>25661653.654972587</v>
      </c>
      <c r="K41" s="2">
        <f>+VLOOKUP($B41,'Transmission costs'!$A$11:$C$124,3,FALSE)</f>
        <v>107864918.6384794</v>
      </c>
      <c r="L41" s="2">
        <f>+VLOOKUP(B41,Revenue!$A$11:$B$123,2,FALSE)</f>
        <v>425895279.47193438</v>
      </c>
      <c r="M41" s="2">
        <f>+VLOOKUP(B41,Batteries!$A$11:$B$123,2,FALSE)</f>
        <v>-50660673.072639465</v>
      </c>
      <c r="O41" s="1" t="s">
        <v>31</v>
      </c>
      <c r="P41" s="2">
        <v>-819475610.75437105</v>
      </c>
      <c r="Q41" s="2">
        <v>1645213712.0885899</v>
      </c>
      <c r="R41" s="2">
        <v>-819475610.75437105</v>
      </c>
      <c r="S41" s="2">
        <v>1645213712.0885799</v>
      </c>
      <c r="T41" s="2">
        <v>825738101.33421803</v>
      </c>
      <c r="U41" s="2">
        <v>-662069979.35691798</v>
      </c>
      <c r="V41" s="2">
        <v>983143732.73167002</v>
      </c>
      <c r="W41" s="2">
        <f>+VLOOKUP($O41,'Transmission costs'!$E$11:$G$124,2,FALSE)</f>
        <v>17939233.081073537</v>
      </c>
      <c r="X41" s="2">
        <f>+VLOOKUP($O41,'Transmission costs'!$E$11:$G$124,3,FALSE)</f>
        <v>126558435.15584928</v>
      </c>
      <c r="Y41" s="2">
        <v>0</v>
      </c>
      <c r="Z41" s="2">
        <f>+VLOOKUP(O41,Batteries!$D$11:$E$123,2,FALSE)</f>
        <v>-48786429.32267677</v>
      </c>
      <c r="AB41" s="1" t="s">
        <v>31</v>
      </c>
      <c r="AC41" s="2">
        <v>473937785.78135902</v>
      </c>
      <c r="AD41" s="2">
        <v>-288173274.47661</v>
      </c>
      <c r="AE41" s="2">
        <v>1482932161.6168101</v>
      </c>
      <c r="AF41" s="2">
        <v>-1297167650.2832401</v>
      </c>
      <c r="AG41" s="2">
        <v>185764511.304748</v>
      </c>
      <c r="AH41" s="2">
        <v>1595114878.1610401</v>
      </c>
      <c r="AI41" s="2">
        <v>297947227.87780398</v>
      </c>
      <c r="AJ41" s="2">
        <f>VLOOKUP($AB41,'Transmission costs'!$I$11:$K$124,2,FALSE)</f>
        <v>35661667.956534505</v>
      </c>
      <c r="AK41" s="2">
        <f>VLOOKUP($AB41,'Transmission costs'!$I$11:$K$124,3,FALSE)</f>
        <v>97183711.428124502</v>
      </c>
      <c r="AL41" s="2">
        <f>+VLOOKUP(AB41,Revenue!$G$11:$H$123,2,FALSE)</f>
        <v>1008994375.8354577</v>
      </c>
      <c r="AM41" s="2">
        <f>+VLOOKUP(AB41,Batteries!$G$11:$H$123,2,FALSE)</f>
        <v>-50660673.072639465</v>
      </c>
      <c r="AO41" s="1" t="s">
        <v>31</v>
      </c>
      <c r="AP41" s="2">
        <v>-376736252.426826</v>
      </c>
      <c r="AQ41" s="2">
        <v>1240212311.8966501</v>
      </c>
      <c r="AR41" s="2">
        <v>233214379.93348601</v>
      </c>
      <c r="AS41" s="2">
        <v>630261679.54478204</v>
      </c>
      <c r="AT41" s="2">
        <v>863476059.46982706</v>
      </c>
      <c r="AU41" s="2">
        <v>381415844.07094598</v>
      </c>
      <c r="AV41" s="2">
        <v>1011677523.61572</v>
      </c>
      <c r="AW41" s="2">
        <f>+VLOOKUP($AO41,'Transmission costs'!$M$11:$O$124,2,FALSE)</f>
        <v>32600061.641723581</v>
      </c>
      <c r="AX41" s="2">
        <f>+VLOOKUP($AO41,'Transmission costs'!$M$11:$O$124,3,FALSE)</f>
        <v>130140852.70654343</v>
      </c>
      <c r="AY41" s="2">
        <f>+VLOOKUP(AO41,Revenue!$J$11:$K$123,2,FALSE)</f>
        <v>609950632.36031127</v>
      </c>
      <c r="AZ41" s="2">
        <f>+VLOOKUP(AO41,Batteries!$J$11:$K$123,2,FALSE)</f>
        <v>-50660673.072639465</v>
      </c>
    </row>
    <row r="42" spans="2:52" x14ac:dyDescent="0.35">
      <c r="B42" s="1" t="s">
        <v>32</v>
      </c>
      <c r="C42" s="2">
        <v>2523297744.4684701</v>
      </c>
      <c r="D42" s="2">
        <v>-1421512628.8515999</v>
      </c>
      <c r="E42" s="2">
        <v>2945765305.5880098</v>
      </c>
      <c r="F42" s="2">
        <v>-1843980188.4418399</v>
      </c>
      <c r="G42" s="2">
        <v>1101785115.6168599</v>
      </c>
      <c r="H42" s="2">
        <v>3023125305.3429499</v>
      </c>
      <c r="I42" s="2">
        <v>1179145116.9011099</v>
      </c>
      <c r="J42" s="2">
        <f>+VLOOKUP($B42,'Transmission costs'!$A$11:$C$124,2,FALSE)</f>
        <v>34492810.193588473</v>
      </c>
      <c r="K42" s="2">
        <f>+VLOOKUP($B42,'Transmission costs'!$A$11:$C$124,3,FALSE)</f>
        <v>54379000.321315132</v>
      </c>
      <c r="L42" s="2">
        <f>+VLOOKUP(B42,Revenue!$A$11:$B$123,2,FALSE)</f>
        <v>422467561.11953968</v>
      </c>
      <c r="M42" s="2">
        <f>+VLOOKUP(B42,Batteries!$A$11:$B$123,2,FALSE)</f>
        <v>-57473809.627216436</v>
      </c>
      <c r="O42" s="1" t="s">
        <v>32</v>
      </c>
      <c r="P42" s="2">
        <v>1741329527.3090799</v>
      </c>
      <c r="Q42" s="2">
        <v>-190752276.97624701</v>
      </c>
      <c r="R42" s="2">
        <v>1741329527.3090799</v>
      </c>
      <c r="S42" s="2">
        <v>-190752276.97624701</v>
      </c>
      <c r="T42" s="2">
        <v>1550577250.33284</v>
      </c>
      <c r="U42" s="2">
        <v>1847578297.53496</v>
      </c>
      <c r="V42" s="2">
        <v>1656826020.5587101</v>
      </c>
      <c r="W42" s="2">
        <f>+VLOOKUP($O42,'Transmission costs'!$E$11:$G$124,2,FALSE)</f>
        <v>30542192.327084117</v>
      </c>
      <c r="X42" s="2">
        <f>+VLOOKUP($O42,'Transmission costs'!$E$11:$G$124,3,FALSE)</f>
        <v>83249525.801305503</v>
      </c>
      <c r="Y42" s="2">
        <v>0</v>
      </c>
      <c r="Z42" s="2">
        <f>+VLOOKUP(O42,Batteries!$D$11:$E$123,2,FALSE)</f>
        <v>-53541436.751655817</v>
      </c>
      <c r="AB42" s="1" t="s">
        <v>32</v>
      </c>
      <c r="AC42" s="2">
        <v>2488574001.7311902</v>
      </c>
      <c r="AD42" s="2">
        <v>-1209562021.8236499</v>
      </c>
      <c r="AE42" s="2">
        <v>3489482540.1673298</v>
      </c>
      <c r="AF42" s="2">
        <v>-2210470560.2309699</v>
      </c>
      <c r="AG42" s="2">
        <v>1279011979.9075301</v>
      </c>
      <c r="AH42" s="2">
        <v>3556304554.8777499</v>
      </c>
      <c r="AI42" s="2">
        <v>1345833994.64678</v>
      </c>
      <c r="AJ42" s="2">
        <f>VLOOKUP($AB42,'Transmission costs'!$I$11:$K$124,2,FALSE)</f>
        <v>52499634.797830917</v>
      </c>
      <c r="AK42" s="2">
        <f>VLOOKUP($AB42,'Transmission costs'!$I$11:$K$124,3,FALSE)</f>
        <v>61847839.881040044</v>
      </c>
      <c r="AL42" s="2">
        <f>+VLOOKUP(AB42,Revenue!$G$11:$H$123,2,FALSE)</f>
        <v>1000908538.4361429</v>
      </c>
      <c r="AM42" s="2">
        <f>+VLOOKUP(AB42,Batteries!$G$11:$H$123,2,FALSE)</f>
        <v>-57473809.627216436</v>
      </c>
      <c r="AO42" s="1" t="s">
        <v>32</v>
      </c>
      <c r="AP42" s="2">
        <v>825129227.46087503</v>
      </c>
      <c r="AQ42" s="2">
        <v>-84494002.466598004</v>
      </c>
      <c r="AR42" s="2">
        <v>1433500761.4732499</v>
      </c>
      <c r="AS42" s="2">
        <v>-692865536.47053397</v>
      </c>
      <c r="AT42" s="2">
        <v>740635224.994277</v>
      </c>
      <c r="AU42" s="2">
        <v>1549300748.8784699</v>
      </c>
      <c r="AV42" s="2">
        <v>856435212.40793705</v>
      </c>
      <c r="AW42" s="2">
        <f>+VLOOKUP($AO42,'Transmission costs'!$M$11:$O$124,2,FALSE)</f>
        <v>49256679.285735115</v>
      </c>
      <c r="AX42" s="2">
        <f>+VLOOKUP($AO42,'Transmission costs'!$M$11:$O$124,3,FALSE)</f>
        <v>107582857.06373532</v>
      </c>
      <c r="AY42" s="2">
        <f>+VLOOKUP(AO42,Revenue!$J$11:$K$123,2,FALSE)</f>
        <v>608371534.0123769</v>
      </c>
      <c r="AZ42" s="2">
        <f>+VLOOKUP(AO42,Batteries!$J$11:$K$123,2,FALSE)</f>
        <v>-57473809.627216436</v>
      </c>
    </row>
    <row r="43" spans="2:52" x14ac:dyDescent="0.35">
      <c r="B43" s="1" t="s">
        <v>33</v>
      </c>
      <c r="C43" s="2">
        <v>1779633822.1355901</v>
      </c>
      <c r="D43" s="2">
        <v>-891441432.08074796</v>
      </c>
      <c r="E43" s="2">
        <v>2202055074.7799802</v>
      </c>
      <c r="F43" s="2">
        <v>-1313862683.1958301</v>
      </c>
      <c r="G43" s="2">
        <v>888192390.05484605</v>
      </c>
      <c r="H43" s="2">
        <v>2281591114.5912299</v>
      </c>
      <c r="I43" s="2">
        <v>967728431.39540005</v>
      </c>
      <c r="J43" s="2">
        <f>+VLOOKUP($B43,'Transmission costs'!$A$11:$C$124,2,FALSE)</f>
        <v>26532503.932395428</v>
      </c>
      <c r="K43" s="2">
        <f>+VLOOKUP($B43,'Transmission costs'!$A$11:$C$124,3,FALSE)</f>
        <v>68218729.620448962</v>
      </c>
      <c r="L43" s="2">
        <f>+VLOOKUP(B43,Revenue!$A$11:$B$123,2,FALSE)</f>
        <v>422421252.64438736</v>
      </c>
      <c r="M43" s="2">
        <f>+VLOOKUP(B43,Batteries!$A$11:$B$123,2,FALSE)</f>
        <v>-37849814.123200484</v>
      </c>
      <c r="O43" s="1" t="s">
        <v>33</v>
      </c>
      <c r="P43" s="2">
        <v>456290581.22150999</v>
      </c>
      <c r="Q43" s="2">
        <v>825791406.71655297</v>
      </c>
      <c r="R43" s="2">
        <v>456290581.22150898</v>
      </c>
      <c r="S43" s="2">
        <v>825791406.71655297</v>
      </c>
      <c r="T43" s="2">
        <v>1282081987.93806</v>
      </c>
      <c r="U43" s="2">
        <v>563698121.85412002</v>
      </c>
      <c r="V43" s="2">
        <v>1389489528.5706699</v>
      </c>
      <c r="W43" s="2">
        <f>+VLOOKUP($O43,'Transmission costs'!$E$11:$G$124,2,FALSE)</f>
        <v>30047337.309341457</v>
      </c>
      <c r="X43" s="2">
        <f>+VLOOKUP($O43,'Transmission costs'!$E$11:$G$124,3,FALSE)</f>
        <v>99842814.290181249</v>
      </c>
      <c r="Y43" s="2">
        <v>0</v>
      </c>
      <c r="Z43" s="2">
        <f>+VLOOKUP(O43,Batteries!$D$11:$E$123,2,FALSE)</f>
        <v>-37612063.651770577</v>
      </c>
      <c r="AB43" s="1" t="s">
        <v>33</v>
      </c>
      <c r="AC43" s="2">
        <v>1358950636.2983601</v>
      </c>
      <c r="AD43" s="2">
        <v>-333025682.47434098</v>
      </c>
      <c r="AE43" s="2">
        <v>2359859298.1037798</v>
      </c>
      <c r="AF43" s="2">
        <v>-1333934344.2509201</v>
      </c>
      <c r="AG43" s="2">
        <v>1025924953.82402</v>
      </c>
      <c r="AH43" s="2">
        <v>2424462736.2724099</v>
      </c>
      <c r="AI43" s="2">
        <v>1090528392.0214801</v>
      </c>
      <c r="AJ43" s="2">
        <f>VLOOKUP($AB43,'Transmission costs'!$I$11:$K$124,2,FALSE)</f>
        <v>51283694.613894187</v>
      </c>
      <c r="AK43" s="2">
        <f>VLOOKUP($AB43,'Transmission costs'!$I$11:$K$124,3,FALSE)</f>
        <v>78037318.659326211</v>
      </c>
      <c r="AL43" s="2">
        <f>+VLOOKUP(AB43,Revenue!$G$11:$H$123,2,FALSE)</f>
        <v>1000908661.8054137</v>
      </c>
      <c r="AM43" s="2">
        <f>+VLOOKUP(AB43,Batteries!$G$11:$H$123,2,FALSE)</f>
        <v>-37849814.123200484</v>
      </c>
      <c r="AO43" s="1" t="s">
        <v>33</v>
      </c>
      <c r="AP43" s="2">
        <v>-307699782.66507202</v>
      </c>
      <c r="AQ43" s="2">
        <v>792026113.85199296</v>
      </c>
      <c r="AR43" s="2">
        <v>300672008.62974799</v>
      </c>
      <c r="AS43" s="2">
        <v>183654322.56561401</v>
      </c>
      <c r="AT43" s="2">
        <v>484326331.18691999</v>
      </c>
      <c r="AU43" s="2">
        <v>414254550.08789599</v>
      </c>
      <c r="AV43" s="2">
        <v>597908872.65350997</v>
      </c>
      <c r="AW43" s="2">
        <f>+VLOOKUP($AO43,'Transmission costs'!$M$11:$O$124,2,FALSE)</f>
        <v>48039083.292918518</v>
      </c>
      <c r="AX43" s="2">
        <f>+VLOOKUP($AO43,'Transmission costs'!$M$11:$O$124,3,FALSE)</f>
        <v>123771810.62786651</v>
      </c>
      <c r="AY43" s="2">
        <f>+VLOOKUP(AO43,Revenue!$J$11:$K$123,2,FALSE)</f>
        <v>608371791.29481936</v>
      </c>
      <c r="AZ43" s="2">
        <f>+VLOOKUP(AO43,Batteries!$J$11:$K$123,2,FALSE)</f>
        <v>-37849814.123200484</v>
      </c>
    </row>
    <row r="44" spans="2:52" x14ac:dyDescent="0.35">
      <c r="B44" s="1" t="s">
        <v>34</v>
      </c>
      <c r="C44" s="2">
        <v>2131059970.2774501</v>
      </c>
      <c r="D44" s="2">
        <v>-300920549.58025402</v>
      </c>
      <c r="E44" s="2">
        <v>2558037491.3625898</v>
      </c>
      <c r="F44" s="2">
        <v>-727898069.13608897</v>
      </c>
      <c r="G44" s="2">
        <v>1830139420.69719</v>
      </c>
      <c r="H44" s="2">
        <v>2680552130.0220299</v>
      </c>
      <c r="I44" s="2">
        <v>1952654060.8859401</v>
      </c>
      <c r="J44" s="2">
        <f>+VLOOKUP($B44,'Transmission costs'!$A$11:$C$124,2,FALSE)</f>
        <v>19365438.236270636</v>
      </c>
      <c r="K44" s="2">
        <f>+VLOOKUP($B44,'Transmission costs'!$A$11:$C$124,3,FALSE)</f>
        <v>86449661.447138548</v>
      </c>
      <c r="L44" s="2">
        <f>+VLOOKUP(B44,Revenue!$A$11:$B$123,2,FALSE)</f>
        <v>426977521.0851351</v>
      </c>
      <c r="M44" s="2">
        <f>+VLOOKUP(B44,Batteries!$A$11:$B$123,2,FALSE)</f>
        <v>-55430415.448572159</v>
      </c>
      <c r="O44" s="1" t="s">
        <v>34</v>
      </c>
      <c r="P44" s="2">
        <v>834495053.79355896</v>
      </c>
      <c r="Q44" s="2">
        <v>959463693.29323602</v>
      </c>
      <c r="R44" s="2">
        <v>834495053.79356003</v>
      </c>
      <c r="S44" s="2">
        <v>959463693.29323602</v>
      </c>
      <c r="T44" s="2">
        <v>1793958747.0867901</v>
      </c>
      <c r="U44" s="2">
        <v>1018385282.13267</v>
      </c>
      <c r="V44" s="2">
        <v>1977848975.4259</v>
      </c>
      <c r="W44" s="2">
        <f>+VLOOKUP($O44,'Transmission costs'!$E$11:$G$124,2,FALSE)</f>
        <v>36124963.288101003</v>
      </c>
      <c r="X44" s="2">
        <f>+VLOOKUP($O44,'Transmission costs'!$E$11:$G$124,3,FALSE)</f>
        <v>168499389.39164487</v>
      </c>
      <c r="Y44" s="2">
        <v>0</v>
      </c>
      <c r="Z44" s="2">
        <f>+VLOOKUP(O44,Batteries!$D$11:$E$123,2,FALSE)</f>
        <v>-51515802.235567592</v>
      </c>
      <c r="AB44" s="1" t="s">
        <v>34</v>
      </c>
      <c r="AC44" s="2">
        <v>1062625625.0434901</v>
      </c>
      <c r="AD44" s="2">
        <v>-406454719.432818</v>
      </c>
      <c r="AE44" s="2">
        <v>2076526219.6150601</v>
      </c>
      <c r="AF44" s="2">
        <v>-1420355313.9755499</v>
      </c>
      <c r="AG44" s="2">
        <v>656170905.61067903</v>
      </c>
      <c r="AH44" s="2">
        <v>2201805416.5412302</v>
      </c>
      <c r="AI44" s="2">
        <v>781450102.56567395</v>
      </c>
      <c r="AJ44" s="2">
        <f>VLOOKUP($AB44,'Transmission costs'!$I$11:$K$124,2,FALSE)</f>
        <v>38934324.909439638</v>
      </c>
      <c r="AK44" s="2">
        <f>VLOOKUP($AB44,'Transmission costs'!$I$11:$K$124,3,FALSE)</f>
        <v>108783106.38703516</v>
      </c>
      <c r="AL44" s="2">
        <f>+VLOOKUP(AB44,Revenue!$G$11:$H$123,2,FALSE)</f>
        <v>1013900594.5715626</v>
      </c>
      <c r="AM44" s="2">
        <f>+VLOOKUP(AB44,Batteries!$G$11:$H$123,2,FALSE)</f>
        <v>-55430415.448572159</v>
      </c>
      <c r="AO44" s="1" t="s">
        <v>34</v>
      </c>
      <c r="AP44" s="2">
        <v>1557242767.0149601</v>
      </c>
      <c r="AQ44" s="2">
        <v>-22395519.7203237</v>
      </c>
      <c r="AR44" s="2">
        <v>2165153862.1482501</v>
      </c>
      <c r="AS44" s="2">
        <v>-630306614.84517002</v>
      </c>
      <c r="AT44" s="2">
        <v>1534847247.2946401</v>
      </c>
      <c r="AU44" s="2">
        <v>2293393149.7188702</v>
      </c>
      <c r="AV44" s="2">
        <v>1663086534.8736999</v>
      </c>
      <c r="AW44" s="2">
        <f>+VLOOKUP($AO44,'Transmission costs'!$M$11:$O$124,2,FALSE)</f>
        <v>20336498.627408504</v>
      </c>
      <c r="AX44" s="2">
        <f>+VLOOKUP($AO44,'Transmission costs'!$M$11:$O$124,3,FALSE)</f>
        <v>93145370.749453634</v>
      </c>
      <c r="AY44" s="2">
        <f>+VLOOKUP(AO44,Revenue!$J$11:$K$123,2,FALSE)</f>
        <v>607911095.13328719</v>
      </c>
      <c r="AZ44" s="2">
        <f>+VLOOKUP(AO44,Batteries!$J$11:$K$123,2,FALSE)</f>
        <v>-55430415.448572159</v>
      </c>
    </row>
    <row r="45" spans="2:52" x14ac:dyDescent="0.35">
      <c r="B45" s="1" t="s">
        <v>35</v>
      </c>
      <c r="C45" s="2">
        <v>805680908.81890595</v>
      </c>
      <c r="D45" s="2">
        <v>263474408.16088501</v>
      </c>
      <c r="E45" s="2">
        <v>1232659679.82324</v>
      </c>
      <c r="F45" s="2">
        <v>-163504361.31414801</v>
      </c>
      <c r="G45" s="2">
        <v>1069155316.97979</v>
      </c>
      <c r="H45" s="2">
        <v>1360585512.1817999</v>
      </c>
      <c r="I45" s="2">
        <v>1197081150.86766</v>
      </c>
      <c r="J45" s="2">
        <f>+VLOOKUP($B45,'Transmission costs'!$A$11:$C$124,2,FALSE)</f>
        <v>24338622.669656005</v>
      </c>
      <c r="K45" s="2">
        <f>+VLOOKUP($B45,'Transmission costs'!$A$11:$C$124,3,FALSE)</f>
        <v>116910807.27083597</v>
      </c>
      <c r="L45" s="2">
        <f>+VLOOKUP(B45,Revenue!$A$11:$B$123,2,FALSE)</f>
        <v>426978771.0043335</v>
      </c>
      <c r="M45" s="2">
        <f>+VLOOKUP(B45,Batteries!$A$11:$B$123,2,FALSE)</f>
        <v>-35353647.757387862</v>
      </c>
      <c r="O45" s="1" t="s">
        <v>35</v>
      </c>
      <c r="P45" s="2">
        <v>-3098104024.5387301</v>
      </c>
      <c r="Q45" s="2">
        <v>3388520564.9773598</v>
      </c>
      <c r="R45" s="2">
        <v>-3098104024.5387301</v>
      </c>
      <c r="S45" s="2">
        <v>3388520564.9773598</v>
      </c>
      <c r="T45" s="2">
        <v>290416540.43862402</v>
      </c>
      <c r="U45" s="2">
        <v>-2859299256.7972002</v>
      </c>
      <c r="V45" s="2">
        <v>529221308.18015301</v>
      </c>
      <c r="W45" s="2">
        <f>+VLOOKUP($O45,'Transmission costs'!$E$11:$G$124,2,FALSE)</f>
        <v>39580048.208030492</v>
      </c>
      <c r="X45" s="2">
        <f>+VLOOKUP($O45,'Transmission costs'!$E$11:$G$124,3,FALSE)</f>
        <v>243268918.66360113</v>
      </c>
      <c r="Y45" s="2">
        <v>0</v>
      </c>
      <c r="Z45" s="2">
        <f>+VLOOKUP(O45,Batteries!$D$11:$E$123,2,FALSE)</f>
        <v>-35115897.285957955</v>
      </c>
      <c r="AB45" s="1" t="s">
        <v>35</v>
      </c>
      <c r="AC45" s="2">
        <v>-267896460.90885201</v>
      </c>
      <c r="AD45" s="2">
        <v>157808031.379908</v>
      </c>
      <c r="AE45" s="2">
        <v>746004385.52125096</v>
      </c>
      <c r="AF45" s="2">
        <v>-856092815.02137005</v>
      </c>
      <c r="AG45" s="2">
        <v>-110088429.528943</v>
      </c>
      <c r="AH45" s="2">
        <v>876727369.17044795</v>
      </c>
      <c r="AI45" s="2">
        <v>20634554.1490793</v>
      </c>
      <c r="AJ45" s="2">
        <f>VLOOKUP($AB45,'Transmission costs'!$I$11:$K$124,2,FALSE)</f>
        <v>43864672.725992896</v>
      </c>
      <c r="AK45" s="2">
        <f>VLOOKUP($AB45,'Transmission costs'!$I$11:$K$124,3,FALSE)</f>
        <v>139234008.61780158</v>
      </c>
      <c r="AL45" s="2">
        <f>+VLOOKUP(AB45,Revenue!$G$11:$H$123,2,FALSE)</f>
        <v>1013900846.4301033</v>
      </c>
      <c r="AM45" s="2">
        <f>+VLOOKUP(AB45,Batteries!$G$11:$H$123,2,FALSE)</f>
        <v>-35353647.757387862</v>
      </c>
      <c r="AO45" s="1" t="s">
        <v>35</v>
      </c>
      <c r="AP45" s="2">
        <v>232747689.051126</v>
      </c>
      <c r="AQ45" s="2">
        <v>541833012.14499795</v>
      </c>
      <c r="AR45" s="2">
        <v>840658755.86865604</v>
      </c>
      <c r="AS45" s="2">
        <v>-66078054.664091602</v>
      </c>
      <c r="AT45" s="2">
        <v>774580701.19612396</v>
      </c>
      <c r="AU45" s="2">
        <v>974353738.25422394</v>
      </c>
      <c r="AV45" s="2">
        <v>908275683.59013295</v>
      </c>
      <c r="AW45" s="2">
        <f>+VLOOKUP($AO45,'Transmission costs'!$M$11:$O$124,2,FALSE)</f>
        <v>25254249.472309075</v>
      </c>
      <c r="AX45" s="2">
        <f>+VLOOKUP($AO45,'Transmission costs'!$M$11:$O$124,3,FALSE)</f>
        <v>123595584.10048868</v>
      </c>
      <c r="AY45" s="2">
        <f>+VLOOKUP(AO45,Revenue!$J$11:$K$123,2,FALSE)</f>
        <v>607911066.81752932</v>
      </c>
      <c r="AZ45" s="2">
        <f>+VLOOKUP(AO45,Batteries!$J$11:$K$123,2,FALSE)</f>
        <v>-35353647.757387862</v>
      </c>
    </row>
    <row r="46" spans="2:52" x14ac:dyDescent="0.35">
      <c r="B46" s="1" t="s">
        <v>36</v>
      </c>
      <c r="C46" s="2">
        <v>822162761.36170006</v>
      </c>
      <c r="D46" s="2">
        <v>-266285646.54842001</v>
      </c>
      <c r="E46" s="2">
        <v>1246806220.60273</v>
      </c>
      <c r="F46" s="2">
        <v>-690929104.26015401</v>
      </c>
      <c r="G46" s="2">
        <v>555877114.81327999</v>
      </c>
      <c r="H46" s="2">
        <v>1345597769.98858</v>
      </c>
      <c r="I46" s="2">
        <v>654668665.72843003</v>
      </c>
      <c r="J46" s="2">
        <f>+VLOOKUP($B46,'Transmission costs'!$A$11:$C$124,2,FALSE)</f>
        <v>30101517.282504458</v>
      </c>
      <c r="K46" s="2">
        <f>+VLOOKUP($B46,'Transmission costs'!$A$11:$C$124,3,FALSE)</f>
        <v>78032928.985537261</v>
      </c>
      <c r="L46" s="2">
        <f>+VLOOKUP(B46,Revenue!$A$11:$B$123,2,FALSE)</f>
        <v>424643459.24103355</v>
      </c>
      <c r="M46" s="2">
        <f>+VLOOKUP(B46,Batteries!$A$11:$B$123,2,FALSE)</f>
        <v>-50860137.6828169</v>
      </c>
      <c r="O46" s="1" t="s">
        <v>36</v>
      </c>
      <c r="P46" s="2">
        <v>-1580652216.70435</v>
      </c>
      <c r="Q46" s="2">
        <v>2436051626.1347198</v>
      </c>
      <c r="R46" s="2">
        <v>-1580652216.70435</v>
      </c>
      <c r="S46" s="2">
        <v>2436051626.1347198</v>
      </c>
      <c r="T46" s="2">
        <v>855399409.43036401</v>
      </c>
      <c r="U46" s="2">
        <v>-1396272405.7195799</v>
      </c>
      <c r="V46" s="2">
        <v>1039779220.41513</v>
      </c>
      <c r="W46" s="2">
        <f>+VLOOKUP($O46,'Transmission costs'!$E$11:$G$124,2,FALSE)</f>
        <v>29381437.572382499</v>
      </c>
      <c r="X46" s="2">
        <f>+VLOOKUP($O46,'Transmission costs'!$E$11:$G$124,3,FALSE)</f>
        <v>164775354.62429601</v>
      </c>
      <c r="Y46" s="2">
        <v>0</v>
      </c>
      <c r="Z46" s="2">
        <f>+VLOOKUP(O46,Batteries!$D$11:$E$123,2,FALSE)</f>
        <v>-48985893.932854213</v>
      </c>
      <c r="AB46" s="1" t="s">
        <v>36</v>
      </c>
      <c r="AC46" s="2">
        <v>-684206507.44713199</v>
      </c>
      <c r="AD46" s="2">
        <v>966262824.76102901</v>
      </c>
      <c r="AE46" s="2">
        <v>326274610.54918402</v>
      </c>
      <c r="AF46" s="2">
        <v>-44218293.206460796</v>
      </c>
      <c r="AG46" s="2">
        <v>282056317.31389701</v>
      </c>
      <c r="AH46" s="2">
        <v>473623850.48902398</v>
      </c>
      <c r="AI46" s="2">
        <v>429405557.28256297</v>
      </c>
      <c r="AJ46" s="2">
        <f>VLOOKUP($AB46,'Transmission costs'!$I$11:$K$124,2,FALSE)</f>
        <v>49741967.918651983</v>
      </c>
      <c r="AK46" s="2">
        <f>VLOOKUP($AB46,'Transmission costs'!$I$11:$K$124,3,FALSE)</f>
        <v>146231070.17567447</v>
      </c>
      <c r="AL46" s="2">
        <f>+VLOOKUP(AB46,Revenue!$G$11:$H$123,2,FALSE)</f>
        <v>1010481117.9963157</v>
      </c>
      <c r="AM46" s="2">
        <f>+VLOOKUP(AB46,Batteries!$G$11:$H$123,2,FALSE)</f>
        <v>-50860137.6828169</v>
      </c>
      <c r="AO46" s="1" t="s">
        <v>36</v>
      </c>
      <c r="AP46" s="2">
        <v>-1389994092.0421901</v>
      </c>
      <c r="AQ46" s="2">
        <v>1600413307.49773</v>
      </c>
      <c r="AR46" s="2">
        <v>-785778007.97826898</v>
      </c>
      <c r="AS46" s="2">
        <v>996197223.44225502</v>
      </c>
      <c r="AT46" s="2">
        <v>210419215.45554501</v>
      </c>
      <c r="AU46" s="2">
        <v>-603725908.44620895</v>
      </c>
      <c r="AV46" s="2">
        <v>392471314.99604702</v>
      </c>
      <c r="AW46" s="2">
        <f>+VLOOKUP($AO46,'Transmission costs'!$M$11:$O$124,2,FALSE)</f>
        <v>45874525.728271864</v>
      </c>
      <c r="AX46" s="2">
        <f>+VLOOKUP($AO46,'Transmission costs'!$M$11:$O$124,3,FALSE)</f>
        <v>177066487.57751536</v>
      </c>
      <c r="AY46" s="2">
        <f>+VLOOKUP(AO46,Revenue!$J$11:$K$123,2,FALSE)</f>
        <v>604216084.06392384</v>
      </c>
      <c r="AZ46" s="2">
        <f>+VLOOKUP(AO46,Batteries!$J$11:$K$123,2,FALSE)</f>
        <v>-50860137.6828169</v>
      </c>
    </row>
    <row r="47" spans="2:52" x14ac:dyDescent="0.35">
      <c r="B47" s="1" t="s">
        <v>37</v>
      </c>
      <c r="C47" s="2">
        <v>2276692944.7240801</v>
      </c>
      <c r="D47" s="2">
        <v>-629750118.07933795</v>
      </c>
      <c r="E47" s="2">
        <v>2698718503.6837301</v>
      </c>
      <c r="F47" s="2">
        <v>-1051775675.50968</v>
      </c>
      <c r="G47" s="2">
        <v>1646942826.6447501</v>
      </c>
      <c r="H47" s="2">
        <v>2775127517.3386402</v>
      </c>
      <c r="I47" s="2">
        <v>1723351841.8289599</v>
      </c>
      <c r="J47" s="2">
        <f>+VLOOKUP($B47,'Transmission costs'!$A$11:$C$124,2,FALSE)</f>
        <v>48310478.628591925</v>
      </c>
      <c r="K47" s="2">
        <f>+VLOOKUP($B47,'Transmission costs'!$A$11:$C$124,3,FALSE)</f>
        <v>67125998.800200313</v>
      </c>
      <c r="L47" s="2">
        <f>+VLOOKUP(B47,Revenue!$A$11:$B$123,2,FALSE)</f>
        <v>422025558.95964283</v>
      </c>
      <c r="M47" s="2">
        <f>+VLOOKUP(B47,Batteries!$A$11:$B$123,2,FALSE)</f>
        <v>-57593493.48330114</v>
      </c>
      <c r="O47" s="1" t="s">
        <v>37</v>
      </c>
      <c r="P47" s="2">
        <v>-406360721.85389298</v>
      </c>
      <c r="Q47" s="2">
        <v>1464809014.8494999</v>
      </c>
      <c r="R47" s="2">
        <v>-406360721.85389203</v>
      </c>
      <c r="S47" s="2">
        <v>1464809014.8494999</v>
      </c>
      <c r="T47" s="2">
        <v>1058448292.9956</v>
      </c>
      <c r="U47" s="2">
        <v>-263704289.274176</v>
      </c>
      <c r="V47" s="2">
        <v>1201104725.57532</v>
      </c>
      <c r="W47" s="2">
        <f>+VLOOKUP($O47,'Transmission costs'!$E$11:$G$124,2,FALSE)</f>
        <v>35747215.830672204</v>
      </c>
      <c r="X47" s="2">
        <f>+VLOOKUP($O47,'Transmission costs'!$E$11:$G$124,3,FALSE)</f>
        <v>124750221.08203653</v>
      </c>
      <c r="Y47" s="2">
        <v>0</v>
      </c>
      <c r="Z47" s="2">
        <f>+VLOOKUP(O47,Batteries!$D$11:$E$123,2,FALSE)</f>
        <v>-53653427.328351423</v>
      </c>
      <c r="AB47" s="1" t="s">
        <v>37</v>
      </c>
      <c r="AC47" s="2">
        <v>1091858662.6939399</v>
      </c>
      <c r="AD47" s="2">
        <v>73678950.180557504</v>
      </c>
      <c r="AE47" s="2">
        <v>2067132606.5154901</v>
      </c>
      <c r="AF47" s="2">
        <v>-901594993.61216605</v>
      </c>
      <c r="AG47" s="2">
        <v>1165537612.8745</v>
      </c>
      <c r="AH47" s="2">
        <v>2168794533.4860702</v>
      </c>
      <c r="AI47" s="2">
        <v>1267199539.8738999</v>
      </c>
      <c r="AJ47" s="2">
        <f>VLOOKUP($AB47,'Transmission costs'!$I$11:$K$124,2,FALSE)</f>
        <v>56350846.818463363</v>
      </c>
      <c r="AK47" s="2">
        <f>VLOOKUP($AB47,'Transmission costs'!$I$11:$K$124,3,FALSE)</f>
        <v>100419280.30573881</v>
      </c>
      <c r="AL47" s="2">
        <f>+VLOOKUP(AB47,Revenue!$G$11:$H$123,2,FALSE)</f>
        <v>975273943.82154906</v>
      </c>
      <c r="AM47" s="2">
        <f>+VLOOKUP(AB47,Batteries!$G$11:$H$123,2,FALSE)</f>
        <v>-57593493.48330114</v>
      </c>
      <c r="AO47" s="1" t="s">
        <v>37</v>
      </c>
      <c r="AP47" s="2">
        <v>2483526555.6408601</v>
      </c>
      <c r="AQ47" s="2">
        <v>-980514231.30313504</v>
      </c>
      <c r="AR47" s="2">
        <v>3088893128.9182</v>
      </c>
      <c r="AS47" s="2">
        <v>-1585880804.5720301</v>
      </c>
      <c r="AT47" s="2">
        <v>1503012324.3377299</v>
      </c>
      <c r="AU47" s="2">
        <v>3160290639.7716799</v>
      </c>
      <c r="AV47" s="2">
        <v>1574409835.19965</v>
      </c>
      <c r="AW47" s="2">
        <f>+VLOOKUP($AO47,'Transmission costs'!$M$11:$O$124,2,FALSE)</f>
        <v>42087561.520765886</v>
      </c>
      <c r="AX47" s="2">
        <f>+VLOOKUP($AO47,'Transmission costs'!$M$11:$O$124,3,FALSE)</f>
        <v>55891578.890943587</v>
      </c>
      <c r="AY47" s="2">
        <f>+VLOOKUP(AO47,Revenue!$J$11:$K$123,2,FALSE)</f>
        <v>605366573.27733696</v>
      </c>
      <c r="AZ47" s="2">
        <f>+VLOOKUP(AO47,Batteries!$J$11:$K$123,2,FALSE)</f>
        <v>-57593493.48330114</v>
      </c>
    </row>
    <row r="48" spans="2:52" x14ac:dyDescent="0.35">
      <c r="B48" s="1" t="s">
        <v>38</v>
      </c>
      <c r="C48" s="2">
        <v>367802848.818012</v>
      </c>
      <c r="D48" s="2">
        <v>579274048.69613504</v>
      </c>
      <c r="E48" s="2">
        <v>789827976.49077404</v>
      </c>
      <c r="F48" s="2">
        <v>157248922.552674</v>
      </c>
      <c r="G48" s="2">
        <v>947076897.51414704</v>
      </c>
      <c r="H48" s="2">
        <v>880247269.233235</v>
      </c>
      <c r="I48" s="2">
        <v>1037496191.7859</v>
      </c>
      <c r="J48" s="2">
        <f>+VLOOKUP($B48,'Transmission costs'!$A$11:$C$124,2,FALSE)</f>
        <v>36220786.800570585</v>
      </c>
      <c r="K48" s="2">
        <f>+VLOOKUP($B48,'Transmission costs'!$A$11:$C$124,3,FALSE)</f>
        <v>88913307.995782495</v>
      </c>
      <c r="L48" s="2">
        <f>+VLOOKUP(B48,Revenue!$A$11:$B$123,2,FALSE)</f>
        <v>422025127.67276102</v>
      </c>
      <c r="M48" s="2">
        <f>+VLOOKUP(B48,Batteries!$A$11:$B$123,2,FALSE)</f>
        <v>-37726771.54724849</v>
      </c>
      <c r="O48" s="1" t="s">
        <v>38</v>
      </c>
      <c r="P48" s="2">
        <v>37102274.012300797</v>
      </c>
      <c r="Q48" s="2">
        <v>1109177463.4604001</v>
      </c>
      <c r="R48" s="2">
        <v>37102274.0123007</v>
      </c>
      <c r="S48" s="2">
        <v>1109177463.4604001</v>
      </c>
      <c r="T48" s="2">
        <v>1146279737.4727001</v>
      </c>
      <c r="U48" s="2">
        <v>151857859.08755299</v>
      </c>
      <c r="V48" s="2">
        <v>1261035322.54795</v>
      </c>
      <c r="W48" s="2">
        <f>+VLOOKUP($O48,'Transmission costs'!$E$11:$G$124,2,FALSE)</f>
        <v>30781631.173754141</v>
      </c>
      <c r="X48" s="2">
        <f>+VLOOKUP($O48,'Transmission costs'!$E$11:$G$124,3,FALSE)</f>
        <v>108048195.17318816</v>
      </c>
      <c r="Y48" s="2">
        <v>0</v>
      </c>
      <c r="Z48" s="2">
        <f>+VLOOKUP(O48,Batteries!$D$11:$E$123,2,FALSE)</f>
        <v>-37489021.075818583</v>
      </c>
      <c r="AB48" s="1" t="s">
        <v>38</v>
      </c>
      <c r="AC48" s="2">
        <v>-823932795.57040799</v>
      </c>
      <c r="AD48" s="2">
        <v>1282871816.11359</v>
      </c>
      <c r="AE48" s="2">
        <v>151341170.383508</v>
      </c>
      <c r="AF48" s="2">
        <v>307597850.18850797</v>
      </c>
      <c r="AG48" s="2">
        <v>458939020.54319</v>
      </c>
      <c r="AH48" s="2">
        <v>266968088.585529</v>
      </c>
      <c r="AI48" s="2">
        <v>574565938.77403796</v>
      </c>
      <c r="AJ48" s="2">
        <f>VLOOKUP($AB48,'Transmission costs'!$I$11:$K$124,2,FALSE)</f>
        <v>44298454.942588761</v>
      </c>
      <c r="AK48" s="2">
        <f>VLOOKUP($AB48,'Transmission costs'!$I$11:$K$124,3,FALSE)</f>
        <v>122198601.5973618</v>
      </c>
      <c r="AL48" s="2">
        <f>+VLOOKUP(AB48,Revenue!$G$11:$H$123,2,FALSE)</f>
        <v>975273965.9539156</v>
      </c>
      <c r="AM48" s="2">
        <f>+VLOOKUP(AB48,Batteries!$G$11:$H$123,2,FALSE)</f>
        <v>-37726771.54724849</v>
      </c>
      <c r="AO48" s="1" t="s">
        <v>38</v>
      </c>
      <c r="AP48" s="2">
        <v>574793607.09758604</v>
      </c>
      <c r="AQ48" s="2">
        <v>228637263.05189401</v>
      </c>
      <c r="AR48" s="2">
        <v>1180160363.1059899</v>
      </c>
      <c r="AS48" s="2">
        <v>-376729492.94807601</v>
      </c>
      <c r="AT48" s="2">
        <v>803430870.14947999</v>
      </c>
      <c r="AU48" s="2">
        <v>1265506720.3678</v>
      </c>
      <c r="AV48" s="2">
        <v>888777227.41972995</v>
      </c>
      <c r="AW48" s="2">
        <f>+VLOOKUP($AO48,'Transmission costs'!$M$11:$O$124,2,FALSE)</f>
        <v>30047754.532846667</v>
      </c>
      <c r="AX48" s="2">
        <f>+VLOOKUP($AO48,'Transmission costs'!$M$11:$O$124,3,FALSE)</f>
        <v>77667340.247406185</v>
      </c>
      <c r="AY48" s="2">
        <f>+VLOOKUP(AO48,Revenue!$J$11:$K$123,2,FALSE)</f>
        <v>605366756.00841129</v>
      </c>
      <c r="AZ48" s="2">
        <f>+VLOOKUP(AO48,Batteries!$J$11:$K$123,2,FALSE)</f>
        <v>-37726771.54724849</v>
      </c>
    </row>
    <row r="49" spans="2:52" x14ac:dyDescent="0.35">
      <c r="B49" s="1" t="s">
        <v>39</v>
      </c>
      <c r="C49" s="2">
        <v>99364389.880026996</v>
      </c>
      <c r="D49" s="2">
        <v>1250382501.61935</v>
      </c>
      <c r="E49" s="2">
        <v>514113889.828789</v>
      </c>
      <c r="F49" s="2">
        <v>835633003.199893</v>
      </c>
      <c r="G49" s="2">
        <v>1349746891.4993801</v>
      </c>
      <c r="H49" s="2">
        <v>666327140.766168</v>
      </c>
      <c r="I49" s="2">
        <v>1501960143.9660599</v>
      </c>
      <c r="J49" s="2">
        <f>+VLOOKUP($B49,'Transmission costs'!$A$11:$C$124,2,FALSE)</f>
        <v>35001844.651164882</v>
      </c>
      <c r="K49" s="2">
        <f>+VLOOKUP($B49,'Transmission costs'!$A$11:$C$124,3,FALSE)</f>
        <v>131693384.20969462</v>
      </c>
      <c r="L49" s="2">
        <f>+VLOOKUP(B49,Revenue!$A$11:$B$123,2,FALSE)</f>
        <v>414749499.9487614</v>
      </c>
      <c r="M49" s="2">
        <f>+VLOOKUP(B49,Batteries!$A$11:$B$123,2,FALSE)</f>
        <v>-55521711.378848307</v>
      </c>
      <c r="O49" s="1" t="s">
        <v>39</v>
      </c>
      <c r="P49" s="2">
        <v>-2774766203.4579401</v>
      </c>
      <c r="Q49" s="2">
        <v>3347956292.2420702</v>
      </c>
      <c r="R49" s="2">
        <v>-2774766203.4579401</v>
      </c>
      <c r="S49" s="2">
        <v>3347956292.2420702</v>
      </c>
      <c r="T49" s="2">
        <v>573190088.784132</v>
      </c>
      <c r="U49" s="2">
        <v>-2578160388.0971498</v>
      </c>
      <c r="V49" s="2">
        <v>769795904.14492202</v>
      </c>
      <c r="W49" s="2">
        <f>+VLOOKUP($O49,'Transmission costs'!$E$11:$G$124,2,FALSE)</f>
        <v>24419296.577237032</v>
      </c>
      <c r="X49" s="2">
        <f>+VLOOKUP($O49,'Transmission costs'!$E$11:$G$124,3,FALSE)</f>
        <v>169418013.77218187</v>
      </c>
      <c r="Y49" s="2">
        <v>0</v>
      </c>
      <c r="Z49" s="2">
        <f>+VLOOKUP(O49,Batteries!$D$11:$E$123,2,FALSE)</f>
        <v>-51607098.16584374</v>
      </c>
      <c r="AB49" s="1" t="s">
        <v>39</v>
      </c>
      <c r="AC49" s="2">
        <v>-1712423374.01262</v>
      </c>
      <c r="AD49" s="2">
        <v>1936680402.31885</v>
      </c>
      <c r="AE49" s="2">
        <v>-719483993.6882</v>
      </c>
      <c r="AF49" s="2">
        <v>943741022.023265</v>
      </c>
      <c r="AG49" s="2">
        <v>224257028.30623701</v>
      </c>
      <c r="AH49" s="2">
        <v>-500768166.26817602</v>
      </c>
      <c r="AI49" s="2">
        <v>442972855.75508898</v>
      </c>
      <c r="AJ49" s="2">
        <f>VLOOKUP($AB49,'Transmission costs'!$I$11:$K$124,2,FALSE)</f>
        <v>36863401.830004767</v>
      </c>
      <c r="AK49" s="2">
        <f>VLOOKUP($AB49,'Transmission costs'!$I$11:$K$124,3,FALSE)</f>
        <v>200057517.87118027</v>
      </c>
      <c r="AL49" s="2">
        <f>+VLOOKUP(AB49,Revenue!$G$11:$H$123,2,FALSE)</f>
        <v>992939380.32442057</v>
      </c>
      <c r="AM49" s="2">
        <f>+VLOOKUP(AB49,Batteries!$G$11:$H$123,2,FALSE)</f>
        <v>-55521711.378848307</v>
      </c>
      <c r="AO49" s="1" t="s">
        <v>39</v>
      </c>
      <c r="AP49" s="2">
        <v>-57876734.770128503</v>
      </c>
      <c r="AQ49" s="2">
        <v>1144144269.9868901</v>
      </c>
      <c r="AR49" s="2">
        <v>554639133.11305106</v>
      </c>
      <c r="AS49" s="2">
        <v>531628402.11215502</v>
      </c>
      <c r="AT49" s="2">
        <v>1086267535.2167599</v>
      </c>
      <c r="AU49" s="2">
        <v>712724860.06844997</v>
      </c>
      <c r="AV49" s="2">
        <v>1244353262.1805999</v>
      </c>
      <c r="AW49" s="2">
        <f>+VLOOKUP($AO49,'Transmission costs'!$M$11:$O$124,2,FALSE)</f>
        <v>29920772.717924945</v>
      </c>
      <c r="AX49" s="2">
        <f>+VLOOKUP($AO49,'Transmission costs'!$M$11:$O$124,3,FALSE)</f>
        <v>132484788.29447506</v>
      </c>
      <c r="AY49" s="2">
        <f>+VLOOKUP(AO49,Revenue!$J$11:$K$123,2,FALSE)</f>
        <v>612515867.88317835</v>
      </c>
      <c r="AZ49" s="2">
        <f>+VLOOKUP(AO49,Batteries!$J$11:$K$123,2,FALSE)</f>
        <v>-55521711.378848307</v>
      </c>
    </row>
    <row r="50" spans="2:52" x14ac:dyDescent="0.35">
      <c r="B50" s="1" t="s">
        <v>40</v>
      </c>
      <c r="C50" s="2">
        <v>888762786.80738401</v>
      </c>
      <c r="D50" s="2">
        <v>696308148.19506395</v>
      </c>
      <c r="E50" s="2">
        <v>1303512195.2590201</v>
      </c>
      <c r="F50" s="2">
        <v>281558741.27272397</v>
      </c>
      <c r="G50" s="2">
        <v>1585070935.00244</v>
      </c>
      <c r="H50" s="2">
        <v>1449709179.2200601</v>
      </c>
      <c r="I50" s="2">
        <v>1731267920.49279</v>
      </c>
      <c r="J50" s="2">
        <f>+VLOOKUP($B50,'Transmission costs'!$A$11:$C$124,2,FALSE)</f>
        <v>54864195.86869473</v>
      </c>
      <c r="K50" s="2">
        <f>+VLOOKUP($B50,'Transmission costs'!$A$11:$C$124,3,FALSE)</f>
        <v>164948001.54545164</v>
      </c>
      <c r="L50" s="2">
        <f>+VLOOKUP(B50,Revenue!$A$11:$B$123,2,FALSE)</f>
        <v>414749408.45163959</v>
      </c>
      <c r="M50" s="2">
        <f>+VLOOKUP(B50,Batteries!$A$11:$B$123,2,FALSE)</f>
        <v>-36113178.284286194</v>
      </c>
      <c r="O50" s="1" t="s">
        <v>40</v>
      </c>
      <c r="P50" s="2">
        <v>-1799372590.96404</v>
      </c>
      <c r="Q50" s="2">
        <v>2541939652.9500599</v>
      </c>
      <c r="R50" s="2">
        <v>-1799372590.96404</v>
      </c>
      <c r="S50" s="2">
        <v>2541939652.9500599</v>
      </c>
      <c r="T50" s="2">
        <v>742567061.98602402</v>
      </c>
      <c r="U50" s="2">
        <v>-1589544602.8509099</v>
      </c>
      <c r="V50" s="2">
        <v>952395050.09915304</v>
      </c>
      <c r="W50" s="2">
        <f>+VLOOKUP($O50,'Transmission costs'!$E$11:$G$124,2,FALSE)</f>
        <v>57572552.917876177</v>
      </c>
      <c r="X50" s="2">
        <f>+VLOOKUP($O50,'Transmission costs'!$E$11:$G$124,3,FALSE)</f>
        <v>231525113.21814755</v>
      </c>
      <c r="Y50" s="2">
        <v>0</v>
      </c>
      <c r="Z50" s="2">
        <f>+VLOOKUP(O50,Batteries!$D$11:$E$123,2,FALSE)</f>
        <v>-35875427.812856287</v>
      </c>
      <c r="AB50" s="1" t="s">
        <v>40</v>
      </c>
      <c r="AC50" s="2">
        <v>-1102960895.8756199</v>
      </c>
      <c r="AD50" s="2">
        <v>1576853696.13622</v>
      </c>
      <c r="AE50" s="2">
        <v>-110021698.001662</v>
      </c>
      <c r="AF50" s="2">
        <v>583914498.29108202</v>
      </c>
      <c r="AG50" s="2">
        <v>473892800.26059198</v>
      </c>
      <c r="AH50" s="2">
        <v>94344811.320485502</v>
      </c>
      <c r="AI50" s="2">
        <v>678259309.61156702</v>
      </c>
      <c r="AJ50" s="2">
        <f>VLOOKUP($AB50,'Transmission costs'!$I$11:$K$124,2,FALSE)</f>
        <v>62099546.905304469</v>
      </c>
      <c r="AK50" s="2">
        <f>VLOOKUP($AB50,'Transmission costs'!$I$11:$K$124,3,FALSE)</f>
        <v>230352877.94316638</v>
      </c>
      <c r="AL50" s="2">
        <f>+VLOOKUP(AB50,Revenue!$G$11:$H$123,2,FALSE)</f>
        <v>992939197.87396514</v>
      </c>
      <c r="AM50" s="2">
        <f>+VLOOKUP(AB50,Batteries!$G$11:$H$123,2,FALSE)</f>
        <v>-36113178.284286194</v>
      </c>
      <c r="AO50" s="1" t="s">
        <v>40</v>
      </c>
      <c r="AP50" s="2">
        <v>536276856.969684</v>
      </c>
      <c r="AQ50" s="2">
        <v>784304131.29353094</v>
      </c>
      <c r="AR50" s="2">
        <v>1148793019.7146399</v>
      </c>
      <c r="AS50" s="2">
        <v>171787968.55701399</v>
      </c>
      <c r="AT50" s="2">
        <v>1320580988.2632101</v>
      </c>
      <c r="AU50" s="2">
        <v>1292510561.91958</v>
      </c>
      <c r="AV50" s="2">
        <v>1464298530.4765899</v>
      </c>
      <c r="AW50" s="2">
        <f>+VLOOKUP($AO50,'Transmission costs'!$M$11:$O$124,2,FALSE)</f>
        <v>55170518.121574461</v>
      </c>
      <c r="AX50" s="2">
        <f>+VLOOKUP($AO50,'Transmission costs'!$M$11:$O$124,3,FALSE)</f>
        <v>162774882.04222533</v>
      </c>
      <c r="AY50" s="2">
        <f>+VLOOKUP(AO50,Revenue!$J$11:$K$123,2,FALSE)</f>
        <v>612516162.74495792</v>
      </c>
      <c r="AZ50" s="2">
        <f>+VLOOKUP(AO50,Batteries!$J$11:$K$123,2,FALSE)</f>
        <v>-36113178.284286194</v>
      </c>
    </row>
    <row r="51" spans="2:52" x14ac:dyDescent="0.35">
      <c r="B51" s="1" t="s">
        <v>41</v>
      </c>
      <c r="C51" s="2">
        <v>2819539878.5823898</v>
      </c>
      <c r="D51" s="2">
        <v>-1719119012.0585699</v>
      </c>
      <c r="E51" s="2">
        <v>3248123263.3248801</v>
      </c>
      <c r="F51" s="2">
        <v>-2147702395.27177</v>
      </c>
      <c r="G51" s="2">
        <v>1100420866.5238099</v>
      </c>
      <c r="H51" s="2">
        <v>3311550227.04632</v>
      </c>
      <c r="I51" s="2">
        <v>1163847831.77455</v>
      </c>
      <c r="J51" s="2">
        <f>+VLOOKUP($B51,'Transmission costs'!$A$11:$C$124,2,FALSE)</f>
        <v>20982521.418549169</v>
      </c>
      <c r="K51" s="2">
        <f>+VLOOKUP($B51,'Transmission costs'!$A$11:$C$124,3,FALSE)</f>
        <v>33834302.287399366</v>
      </c>
      <c r="L51" s="2">
        <f>+VLOOKUP(B51,Revenue!$A$11:$B$123,2,FALSE)</f>
        <v>428583384.74249375</v>
      </c>
      <c r="M51" s="2">
        <f>+VLOOKUP(B51,Batteries!$A$11:$B$123,2,FALSE)</f>
        <v>-50575182.852588803</v>
      </c>
      <c r="O51" s="1" t="s">
        <v>41</v>
      </c>
      <c r="P51" s="2">
        <v>249987968.33623999</v>
      </c>
      <c r="Q51" s="2">
        <v>714157965.02153099</v>
      </c>
      <c r="R51" s="2">
        <v>249987968.33624101</v>
      </c>
      <c r="S51" s="2">
        <v>714157965.02153099</v>
      </c>
      <c r="T51" s="2">
        <v>964145933.35777295</v>
      </c>
      <c r="U51" s="2">
        <v>382336096.596421</v>
      </c>
      <c r="V51" s="2">
        <v>1096494061.61795</v>
      </c>
      <c r="W51" s="2">
        <f>+VLOOKUP($O51,'Transmission costs'!$E$11:$G$124,2,FALSE)</f>
        <v>7625107.1020369763</v>
      </c>
      <c r="X51" s="2">
        <f>+VLOOKUP($O51,'Transmission costs'!$E$11:$G$124,3,FALSE)</f>
        <v>91279743.601900473</v>
      </c>
      <c r="Y51" s="2">
        <v>0</v>
      </c>
      <c r="Z51" s="2">
        <f>+VLOOKUP(O51,Batteries!$D$11:$E$123,2,FALSE)</f>
        <v>-48693491.760316014</v>
      </c>
      <c r="AB51" s="1" t="s">
        <v>41</v>
      </c>
      <c r="AC51" s="2">
        <v>1003487590.27637</v>
      </c>
      <c r="AD51" s="2">
        <v>-308688052.40560901</v>
      </c>
      <c r="AE51" s="2">
        <v>1998579774.1856999</v>
      </c>
      <c r="AF51" s="2">
        <v>-1303780236.2861099</v>
      </c>
      <c r="AG51" s="2">
        <v>694799537.87076199</v>
      </c>
      <c r="AH51" s="2">
        <v>2115192639.9806399</v>
      </c>
      <c r="AI51" s="2">
        <v>811412403.69453001</v>
      </c>
      <c r="AJ51" s="2">
        <f>VLOOKUP($AB51,'Transmission costs'!$I$11:$K$124,2,FALSE)</f>
        <v>12820199.979739469</v>
      </c>
      <c r="AK51" s="2">
        <f>VLOOKUP($AB51,'Transmission costs'!$I$11:$K$124,3,FALSE)</f>
        <v>78857882.922092333</v>
      </c>
      <c r="AL51" s="2">
        <f>+VLOOKUP(AB51,Revenue!$G$11:$H$123,2,FALSE)</f>
        <v>995092183.90933132</v>
      </c>
      <c r="AM51" s="2">
        <f>+VLOOKUP(AB51,Batteries!$G$11:$H$123,2,FALSE)</f>
        <v>-50575182.852588803</v>
      </c>
      <c r="AO51" s="1" t="s">
        <v>41</v>
      </c>
      <c r="AP51" s="2">
        <v>1380180806.38849</v>
      </c>
      <c r="AQ51" s="2">
        <v>-667392764.00347495</v>
      </c>
      <c r="AR51" s="2">
        <v>1985744908.1558001</v>
      </c>
      <c r="AS51" s="2">
        <v>-1272956865.7623401</v>
      </c>
      <c r="AT51" s="2">
        <v>712788042.38501596</v>
      </c>
      <c r="AU51" s="2">
        <v>2105571299.39958</v>
      </c>
      <c r="AV51" s="2">
        <v>832614433.63723803</v>
      </c>
      <c r="AW51" s="2">
        <f>+VLOOKUP($AO51,'Transmission costs'!$M$11:$O$124,2,FALSE)</f>
        <v>27175518.316557951</v>
      </c>
      <c r="AX51" s="2">
        <f>+VLOOKUP($AO51,'Transmission costs'!$M$11:$O$124,3,FALSE)</f>
        <v>96426726.70774962</v>
      </c>
      <c r="AY51" s="2">
        <f>+VLOOKUP(AO51,Revenue!$J$11:$K$123,2,FALSE)</f>
        <v>605564101.76730728</v>
      </c>
      <c r="AZ51" s="2">
        <f>+VLOOKUP(AO51,Batteries!$J$11:$K$123,2,FALSE)</f>
        <v>-50575182.852588803</v>
      </c>
    </row>
    <row r="52" spans="2:52" x14ac:dyDescent="0.35">
      <c r="B52" s="1" t="s">
        <v>42</v>
      </c>
      <c r="C52" s="2">
        <v>-3400562003.4593902</v>
      </c>
      <c r="D52" s="2">
        <v>3756807206.2776198</v>
      </c>
      <c r="E52" s="2">
        <v>-2998202776.4184399</v>
      </c>
      <c r="F52" s="2">
        <v>3354447980.7659798</v>
      </c>
      <c r="G52" s="2">
        <v>356245202.81823701</v>
      </c>
      <c r="H52" s="2">
        <v>-2787789089.79072</v>
      </c>
      <c r="I52" s="2">
        <v>566658890.97526395</v>
      </c>
      <c r="J52" s="2">
        <f>+VLOOKUP($B52,'Transmission costs'!$A$11:$C$124,2,FALSE)</f>
        <v>46696908.331390239</v>
      </c>
      <c r="K52" s="2">
        <f>+VLOOKUP($B52,'Transmission costs'!$A$11:$C$124,3,FALSE)</f>
        <v>206243030.1933656</v>
      </c>
      <c r="L52" s="2">
        <f>+VLOOKUP(B52,Revenue!$A$11:$B$123,2,FALSE)</f>
        <v>402359227.04094195</v>
      </c>
      <c r="M52" s="2">
        <f>+VLOOKUP(B52,Batteries!$A$11:$B$123,2,FALSE)</f>
        <v>-50867564.765751481</v>
      </c>
      <c r="O52" s="1" t="s">
        <v>42</v>
      </c>
      <c r="P52" s="2">
        <v>-2506876800.1606302</v>
      </c>
      <c r="Q52" s="2">
        <v>2611349085.1277199</v>
      </c>
      <c r="R52" s="2">
        <v>-2506876800.1606302</v>
      </c>
      <c r="S52" s="2">
        <v>2611349085.1277199</v>
      </c>
      <c r="T52" s="2">
        <v>104472284.967089</v>
      </c>
      <c r="U52" s="2">
        <v>-2341327032.78754</v>
      </c>
      <c r="V52" s="2">
        <v>270022052.34017903</v>
      </c>
      <c r="W52" s="2">
        <f>+VLOOKUP($O52,'Transmission costs'!$E$11:$G$124,2,FALSE)</f>
        <v>21052237.566310193</v>
      </c>
      <c r="X52" s="2">
        <f>+VLOOKUP($O52,'Transmission costs'!$E$11:$G$124,3,FALSE)</f>
        <v>137616131.26592231</v>
      </c>
      <c r="Y52" s="2">
        <v>0</v>
      </c>
      <c r="Z52" s="2">
        <f>+VLOOKUP(O52,Batteries!$D$11:$E$123,2,FALSE)</f>
        <v>-48985873.673478693</v>
      </c>
      <c r="AB52" s="1" t="s">
        <v>42</v>
      </c>
      <c r="AC52" s="2">
        <v>-1323883504.2714801</v>
      </c>
      <c r="AD52" s="2">
        <v>885938325.73996997</v>
      </c>
      <c r="AE52" s="2">
        <v>-322016416.15419197</v>
      </c>
      <c r="AF52" s="2">
        <v>-115928762.348496</v>
      </c>
      <c r="AG52" s="2">
        <v>-437945178.531515</v>
      </c>
      <c r="AH52" s="2">
        <v>-188010035.16764301</v>
      </c>
      <c r="AI52" s="2">
        <v>-303938797.51613897</v>
      </c>
      <c r="AJ52" s="2">
        <f>VLOOKUP($AB52,'Transmission costs'!$I$11:$K$124,2,FALSE)</f>
        <v>31257076.502111286</v>
      </c>
      <c r="AK52" s="2">
        <f>VLOOKUP($AB52,'Transmission costs'!$I$11:$K$124,3,FALSE)</f>
        <v>114395892.72290878</v>
      </c>
      <c r="AL52" s="2">
        <f>+VLOOKUP(AB52,Revenue!$G$11:$H$123,2,FALSE)</f>
        <v>1001867088.1172919</v>
      </c>
      <c r="AM52" s="2">
        <f>+VLOOKUP(AB52,Batteries!$G$11:$H$123,2,FALSE)</f>
        <v>-50867564.765751481</v>
      </c>
      <c r="AO52" s="1" t="s">
        <v>42</v>
      </c>
      <c r="AP52" s="2">
        <v>-1727467401.0471001</v>
      </c>
      <c r="AQ52" s="2">
        <v>1525132770.6350701</v>
      </c>
      <c r="AR52" s="2">
        <v>-1119260272.63097</v>
      </c>
      <c r="AS52" s="2">
        <v>916925642.22739005</v>
      </c>
      <c r="AT52" s="2">
        <v>-202334630.412027</v>
      </c>
      <c r="AU52" s="2">
        <v>-972393824.99542499</v>
      </c>
      <c r="AV52" s="2">
        <v>-55468182.768035002</v>
      </c>
      <c r="AW52" s="2">
        <f>+VLOOKUP($AO52,'Transmission costs'!$M$11:$O$124,2,FALSE)</f>
        <v>28802366.537246879</v>
      </c>
      <c r="AX52" s="2">
        <f>+VLOOKUP($AO52,'Transmission costs'!$M$11:$O$124,3,FALSE)</f>
        <v>124801249.40704626</v>
      </c>
      <c r="AY52" s="2">
        <f>+VLOOKUP(AO52,Revenue!$J$11:$K$123,2,FALSE)</f>
        <v>608207128.41612577</v>
      </c>
      <c r="AZ52" s="2">
        <f>+VLOOKUP(AO52,Batteries!$J$11:$K$123,2,FALSE)</f>
        <v>-50867564.765751481</v>
      </c>
    </row>
    <row r="53" spans="2:52" x14ac:dyDescent="0.35">
      <c r="B53" s="1" t="s">
        <v>43</v>
      </c>
      <c r="C53" s="2">
        <v>1341012121.5787599</v>
      </c>
      <c r="D53" s="2">
        <v>-692919015.36378503</v>
      </c>
      <c r="E53" s="2">
        <v>1757651455.5167601</v>
      </c>
      <c r="F53" s="2">
        <v>-1109558347.77248</v>
      </c>
      <c r="G53" s="2">
        <v>648093106.21498299</v>
      </c>
      <c r="H53" s="2">
        <v>1837600830.7116899</v>
      </c>
      <c r="I53" s="2">
        <v>728042482.93921804</v>
      </c>
      <c r="J53" s="2">
        <f>+VLOOKUP($B53,'Transmission costs'!$A$11:$C$124,2,FALSE)</f>
        <v>27269732.185048036</v>
      </c>
      <c r="K53" s="2">
        <f>+VLOOKUP($B53,'Transmission costs'!$A$11:$C$124,3,FALSE)</f>
        <v>56160101.285043031</v>
      </c>
      <c r="L53" s="2">
        <f>+VLOOKUP(B53,Revenue!$A$11:$B$123,2,FALSE)</f>
        <v>416639333.93799341</v>
      </c>
      <c r="M53" s="2">
        <f>+VLOOKUP(B53,Batteries!$A$11:$B$123,2,FALSE)</f>
        <v>-51059006.094939038</v>
      </c>
      <c r="O53" s="1" t="s">
        <v>43</v>
      </c>
      <c r="P53" s="2">
        <v>-1627815206.04317</v>
      </c>
      <c r="Q53" s="2">
        <v>2312771112.1067901</v>
      </c>
      <c r="R53" s="2">
        <v>-1627815206.04317</v>
      </c>
      <c r="S53" s="2">
        <v>2312771112.1067901</v>
      </c>
      <c r="T53" s="2">
        <v>684955906.06361902</v>
      </c>
      <c r="U53" s="2">
        <v>-1488624387.9590001</v>
      </c>
      <c r="V53" s="2">
        <v>824146724.14779305</v>
      </c>
      <c r="W53" s="2">
        <f>+VLOOKUP($O53,'Transmission costs'!$E$11:$G$124,2,FALSE)</f>
        <v>29647209.991989523</v>
      </c>
      <c r="X53" s="2">
        <f>+VLOOKUP($O53,'Transmission costs'!$E$11:$G$124,3,FALSE)</f>
        <v>119653265.73118725</v>
      </c>
      <c r="Y53" s="2">
        <v>0</v>
      </c>
      <c r="Z53" s="2">
        <f>+VLOOKUP(O53,Batteries!$D$11:$E$123,2,FALSE)</f>
        <v>-49184762.344976343</v>
      </c>
      <c r="AB53" s="1" t="s">
        <v>43</v>
      </c>
      <c r="AC53" s="2">
        <v>-413964088.86455899</v>
      </c>
      <c r="AD53" s="2">
        <v>488219460.379821</v>
      </c>
      <c r="AE53" s="2">
        <v>590348376.29623103</v>
      </c>
      <c r="AF53" s="2">
        <v>-516093004.75214303</v>
      </c>
      <c r="AG53" s="2">
        <v>74255371.515261799</v>
      </c>
      <c r="AH53" s="2">
        <v>697349268.27369106</v>
      </c>
      <c r="AI53" s="2">
        <v>181256263.521548</v>
      </c>
      <c r="AJ53" s="2">
        <f>VLOOKUP($AB53,'Transmission costs'!$I$11:$K$124,2,FALSE)</f>
        <v>34733544.815330178</v>
      </c>
      <c r="AK53" s="2">
        <f>VLOOKUP($AB53,'Transmission costs'!$I$11:$K$124,3,FALSE)</f>
        <v>90675430.697850496</v>
      </c>
      <c r="AL53" s="2">
        <f>+VLOOKUP(AB53,Revenue!$G$11:$H$123,2,FALSE)</f>
        <v>1004312465.16079</v>
      </c>
      <c r="AM53" s="2">
        <f>+VLOOKUP(AB53,Batteries!$G$11:$H$123,2,FALSE)</f>
        <v>-51059006.094939038</v>
      </c>
      <c r="AO53" s="1" t="s">
        <v>43</v>
      </c>
      <c r="AP53" s="2">
        <v>1781382052.5857699</v>
      </c>
      <c r="AQ53" s="2">
        <v>-905907704.183689</v>
      </c>
      <c r="AR53" s="2">
        <v>2380937805.4042201</v>
      </c>
      <c r="AS53" s="2">
        <v>-1505463456.99369</v>
      </c>
      <c r="AT53" s="2">
        <v>875474348.40208995</v>
      </c>
      <c r="AU53" s="2">
        <v>2447432181.2705302</v>
      </c>
      <c r="AV53" s="2">
        <v>941968724.27684295</v>
      </c>
      <c r="AW53" s="2">
        <f>+VLOOKUP($AO53,'Transmission costs'!$M$11:$O$124,2,FALSE)</f>
        <v>28395420.572542422</v>
      </c>
      <c r="AX53" s="2">
        <f>+VLOOKUP($AO53,'Transmission costs'!$M$11:$O$124,3,FALSE)</f>
        <v>43830790.343913995</v>
      </c>
      <c r="AY53" s="2">
        <f>+VLOOKUP(AO53,Revenue!$J$11:$K$123,2,FALSE)</f>
        <v>599555752.8184464</v>
      </c>
      <c r="AZ53" s="2">
        <f>+VLOOKUP(AO53,Batteries!$J$11:$K$123,2,FALSE)</f>
        <v>-51059006.094939038</v>
      </c>
    </row>
    <row r="54" spans="2:52" x14ac:dyDescent="0.35">
      <c r="B54" s="1" t="s">
        <v>44</v>
      </c>
      <c r="C54" s="2">
        <v>891196114.13237202</v>
      </c>
      <c r="D54" s="2">
        <v>-432307763.66571599</v>
      </c>
      <c r="E54" s="2">
        <v>1309318205.3199201</v>
      </c>
      <c r="F54" s="2">
        <v>-850429853.32397199</v>
      </c>
      <c r="G54" s="2">
        <v>458888350.46665502</v>
      </c>
      <c r="H54" s="2">
        <v>1379643689.0620301</v>
      </c>
      <c r="I54" s="2">
        <v>529213835.73806798</v>
      </c>
      <c r="J54" s="2">
        <f>+VLOOKUP($B54,'Transmission costs'!$A$11:$C$124,2,FALSE)</f>
        <v>23165386.046555895</v>
      </c>
      <c r="K54" s="2">
        <f>+VLOOKUP($B54,'Transmission costs'!$A$11:$C$124,3,FALSE)</f>
        <v>42477972.954179637</v>
      </c>
      <c r="L54" s="2">
        <f>+VLOOKUP(B54,Revenue!$A$11:$B$123,2,FALSE)</f>
        <v>418122091.18755531</v>
      </c>
      <c r="M54" s="2">
        <f>+VLOOKUP(B54,Batteries!$A$11:$B$123,2,FALSE)</f>
        <v>-51012896.834487721</v>
      </c>
      <c r="O54" s="1" t="s">
        <v>44</v>
      </c>
      <c r="P54" s="2">
        <v>-1728110435.7016499</v>
      </c>
      <c r="Q54" s="2">
        <v>2222859518.8814802</v>
      </c>
      <c r="R54" s="2">
        <v>-1728110435.7016499</v>
      </c>
      <c r="S54" s="2">
        <v>2222859518.8814802</v>
      </c>
      <c r="T54" s="2">
        <v>494749083.179829</v>
      </c>
      <c r="U54" s="2">
        <v>-1594120545.03369</v>
      </c>
      <c r="V54" s="2">
        <v>628738973.84779596</v>
      </c>
      <c r="W54" s="2">
        <f>+VLOOKUP($O54,'Transmission costs'!$E$11:$G$124,2,FALSE)</f>
        <v>32981181.943358444</v>
      </c>
      <c r="X54" s="2">
        <f>+VLOOKUP($O54,'Transmission costs'!$E$11:$G$124,3,FALSE)</f>
        <v>117832419.52680053</v>
      </c>
      <c r="Y54" s="2">
        <v>0</v>
      </c>
      <c r="Z54" s="2">
        <f>+VLOOKUP(O54,Batteries!$D$11:$E$123,2,FALSE)</f>
        <v>-49138653.084525026</v>
      </c>
      <c r="AB54" s="1" t="s">
        <v>44</v>
      </c>
      <c r="AC54" s="2">
        <v>-1999872150.71136</v>
      </c>
      <c r="AD54" s="2">
        <v>1893324513.9066501</v>
      </c>
      <c r="AE54" s="2">
        <v>-994657423.06671095</v>
      </c>
      <c r="AF54" s="2">
        <v>888109786.29082</v>
      </c>
      <c r="AG54" s="2">
        <v>-106547636.80471601</v>
      </c>
      <c r="AH54" s="2">
        <v>-836624642.42865598</v>
      </c>
      <c r="AI54" s="2">
        <v>51485143.862163998</v>
      </c>
      <c r="AJ54" s="2">
        <f>VLOOKUP($AB54,'Transmission costs'!$I$11:$K$124,2,FALSE)</f>
        <v>48624818.701670282</v>
      </c>
      <c r="AK54" s="2">
        <f>VLOOKUP($AB54,'Transmission costs'!$I$11:$K$124,3,FALSE)</f>
        <v>155644702.50523612</v>
      </c>
      <c r="AL54" s="2">
        <f>+VLOOKUP(AB54,Revenue!$G$11:$H$123,2,FALSE)</f>
        <v>1005214727.6446549</v>
      </c>
      <c r="AM54" s="2">
        <f>+VLOOKUP(AB54,Batteries!$G$11:$H$123,2,FALSE)</f>
        <v>-51012896.834487721</v>
      </c>
      <c r="AO54" s="1" t="s">
        <v>44</v>
      </c>
      <c r="AP54" s="2">
        <v>411879988.57405102</v>
      </c>
      <c r="AQ54" s="2">
        <v>-90489409.934798807</v>
      </c>
      <c r="AR54" s="2">
        <v>1013506987.6957</v>
      </c>
      <c r="AS54" s="2">
        <v>-692116409.048015</v>
      </c>
      <c r="AT54" s="2">
        <v>321390578.63925201</v>
      </c>
      <c r="AU54" s="2">
        <v>1100885029.4537001</v>
      </c>
      <c r="AV54" s="2">
        <v>408768620.40569299</v>
      </c>
      <c r="AW54" s="2">
        <f>+VLOOKUP($AO54,'Transmission costs'!$M$11:$O$124,2,FALSE)</f>
        <v>22266435.411267225</v>
      </c>
      <c r="AX54" s="2">
        <f>+VLOOKUP($AO54,'Transmission costs'!$M$11:$O$124,3,FALSE)</f>
        <v>58631580.334778525</v>
      </c>
      <c r="AY54" s="2">
        <f>+VLOOKUP(AO54,Revenue!$J$11:$K$123,2,FALSE)</f>
        <v>601626999.12165618</v>
      </c>
      <c r="AZ54" s="2">
        <f>+VLOOKUP(AO54,Batteries!$J$11:$K$123,2,FALSE)</f>
        <v>-51012896.834487721</v>
      </c>
    </row>
    <row r="55" spans="2:52" x14ac:dyDescent="0.35">
      <c r="B55" s="1" t="s">
        <v>45</v>
      </c>
      <c r="C55" s="2">
        <v>1948004122.1663699</v>
      </c>
      <c r="D55" s="2">
        <v>-1377699735.7589099</v>
      </c>
      <c r="E55" s="2">
        <v>2366119106.1821699</v>
      </c>
      <c r="F55" s="2">
        <v>-1795814718.24541</v>
      </c>
      <c r="G55" s="2">
        <v>570304386.40745997</v>
      </c>
      <c r="H55" s="2">
        <v>2424863183.5213799</v>
      </c>
      <c r="I55" s="2">
        <v>629048465.27597404</v>
      </c>
      <c r="J55" s="2">
        <f>+VLOOKUP($B55,'Transmission costs'!$A$11:$C$124,2,FALSE)</f>
        <v>9115015.6023275796</v>
      </c>
      <c r="K55" s="2">
        <f>+VLOOKUP($B55,'Transmission costs'!$A$11:$C$124,3,FALSE)</f>
        <v>16943236.633433677</v>
      </c>
      <c r="L55" s="2">
        <f>+VLOOKUP(B55,Revenue!$A$11:$B$123,2,FALSE)</f>
        <v>418114984.01579487</v>
      </c>
      <c r="M55" s="2">
        <f>+VLOOKUP(B55,Batteries!$A$11:$B$123,2,FALSE)</f>
        <v>-50915856.308107525</v>
      </c>
      <c r="O55" s="1" t="s">
        <v>45</v>
      </c>
      <c r="P55" s="2">
        <v>-2115033210.23823</v>
      </c>
      <c r="Q55" s="2">
        <v>2540990958.1009202</v>
      </c>
      <c r="R55" s="2">
        <v>-2115033210.23823</v>
      </c>
      <c r="S55" s="2">
        <v>2540990958.1009202</v>
      </c>
      <c r="T55" s="2">
        <v>425957747.86268502</v>
      </c>
      <c r="U55" s="2">
        <v>-1964495140.4053199</v>
      </c>
      <c r="V55" s="2">
        <v>576495817.69559598</v>
      </c>
      <c r="W55" s="2">
        <f>+VLOOKUP($O55,'Transmission costs'!$E$11:$G$124,2,FALSE)</f>
        <v>34102861.289687358</v>
      </c>
      <c r="X55" s="2">
        <f>+VLOOKUP($O55,'Transmission costs'!$E$11:$G$124,3,FALSE)</f>
        <v>135599318.56445342</v>
      </c>
      <c r="Y55" s="2">
        <v>0</v>
      </c>
      <c r="Z55" s="2">
        <f>+VLOOKUP(O55,Batteries!$D$11:$E$123,2,FALSE)</f>
        <v>-49041612.558144823</v>
      </c>
      <c r="AB55" s="1" t="s">
        <v>45</v>
      </c>
      <c r="AC55" s="2">
        <v>865329888.32332098</v>
      </c>
      <c r="AD55" s="2">
        <v>-569702908.99769795</v>
      </c>
      <c r="AE55" s="2">
        <v>1871088024.3257201</v>
      </c>
      <c r="AF55" s="2">
        <v>-1575461044.9712701</v>
      </c>
      <c r="AG55" s="2">
        <v>295626979.32562202</v>
      </c>
      <c r="AH55" s="2">
        <v>1949108140.63011</v>
      </c>
      <c r="AI55" s="2">
        <v>373647095.65884203</v>
      </c>
      <c r="AJ55" s="2">
        <f>VLOOKUP($AB55,'Transmission costs'!$I$11:$K$124,2,FALSE)</f>
        <v>29855989.441100195</v>
      </c>
      <c r="AK55" s="2">
        <f>VLOOKUP($AB55,'Transmission costs'!$I$11:$K$124,3,FALSE)</f>
        <v>56960249.437386096</v>
      </c>
      <c r="AL55" s="2">
        <f>+VLOOKUP(AB55,Revenue!$G$11:$H$123,2,FALSE)</f>
        <v>1005758136.0023997</v>
      </c>
      <c r="AM55" s="2">
        <f>+VLOOKUP(AB55,Batteries!$G$11:$H$123,2,FALSE)</f>
        <v>-50915856.308107525</v>
      </c>
      <c r="AO55" s="1" t="s">
        <v>45</v>
      </c>
      <c r="AP55" s="2">
        <v>1277547307.4969399</v>
      </c>
      <c r="AQ55" s="2">
        <v>-902208493.987059</v>
      </c>
      <c r="AR55" s="2">
        <v>1879280997.7265899</v>
      </c>
      <c r="AS55" s="2">
        <v>-1503942184.2082601</v>
      </c>
      <c r="AT55" s="2">
        <v>375338813.50988698</v>
      </c>
      <c r="AU55" s="2">
        <v>1958372319.67098</v>
      </c>
      <c r="AV55" s="2">
        <v>454430135.46271801</v>
      </c>
      <c r="AW55" s="2">
        <f>+VLOOKUP($AO55,'Transmission costs'!$M$11:$O$124,2,FALSE)</f>
        <v>14358513.759654514</v>
      </c>
      <c r="AX55" s="2">
        <f>+VLOOKUP($AO55,'Transmission costs'!$M$11:$O$124,3,FALSE)</f>
        <v>42533979.395935275</v>
      </c>
      <c r="AY55" s="2">
        <f>+VLOOKUP(AO55,Revenue!$J$11:$K$123,2,FALSE)</f>
        <v>601733690.22965086</v>
      </c>
      <c r="AZ55" s="2">
        <f>+VLOOKUP(AO55,Batteries!$J$11:$K$123,2,FALSE)</f>
        <v>-50915856.308107525</v>
      </c>
    </row>
    <row r="56" spans="2:52" x14ac:dyDescent="0.35">
      <c r="B56" s="1" t="s">
        <v>46</v>
      </c>
      <c r="C56" s="2">
        <v>-1828547359.7206399</v>
      </c>
      <c r="D56" s="2">
        <v>2161658341.6206899</v>
      </c>
      <c r="E56" s="2">
        <v>-1405233255.6158299</v>
      </c>
      <c r="F56" s="2">
        <v>1738344239.0451801</v>
      </c>
      <c r="G56" s="2">
        <v>333110981.90004897</v>
      </c>
      <c r="H56" s="2">
        <v>-1265163606.14486</v>
      </c>
      <c r="I56" s="2">
        <v>473180632.90032297</v>
      </c>
      <c r="J56" s="2">
        <f>+VLOOKUP($B56,'Transmission costs'!$A$11:$C$124,2,FALSE)</f>
        <v>59766386.249525324</v>
      </c>
      <c r="K56" s="2">
        <f>+VLOOKUP($B56,'Transmission costs'!$A$11:$C$124,3,FALSE)</f>
        <v>142197586.72741765</v>
      </c>
      <c r="L56" s="2">
        <f>+VLOOKUP(B56,Revenue!$A$11:$B$123,2,FALSE)</f>
        <v>423314104.10480946</v>
      </c>
      <c r="M56" s="2">
        <f>+VLOOKUP(B56,Batteries!$A$11:$B$123,2,FALSE)</f>
        <v>-57638448.993079968</v>
      </c>
      <c r="O56" s="1" t="s">
        <v>46</v>
      </c>
      <c r="P56" s="2">
        <v>-324331904.49096298</v>
      </c>
      <c r="Q56" s="2">
        <v>1344703492.44384</v>
      </c>
      <c r="R56" s="2">
        <v>-324331904.49096298</v>
      </c>
      <c r="S56" s="2">
        <v>1344703492.44384</v>
      </c>
      <c r="T56" s="2">
        <v>1020371587.95288</v>
      </c>
      <c r="U56" s="2">
        <v>-219137046.692577</v>
      </c>
      <c r="V56" s="2">
        <v>1125566445.7512701</v>
      </c>
      <c r="W56" s="2">
        <f>+VLOOKUP($O56,'Transmission costs'!$E$11:$G$124,2,FALSE)</f>
        <v>45994936.037292831</v>
      </c>
      <c r="X56" s="2">
        <f>+VLOOKUP($O56,'Transmission costs'!$E$11:$G$124,3,FALSE)</f>
        <v>97484708.389468983</v>
      </c>
      <c r="Y56" s="2">
        <v>0</v>
      </c>
      <c r="Z56" s="2">
        <f>+VLOOKUP(O56,Batteries!$D$11:$E$123,2,FALSE)</f>
        <v>-53705085.446209334</v>
      </c>
      <c r="AB56" s="1" t="s">
        <v>46</v>
      </c>
      <c r="AC56" s="2">
        <v>-1884311470.1731999</v>
      </c>
      <c r="AD56" s="2">
        <v>2109934290.9333899</v>
      </c>
      <c r="AE56" s="2">
        <v>-894822009.03250802</v>
      </c>
      <c r="AF56" s="2">
        <v>1120444829.8215201</v>
      </c>
      <c r="AG56" s="2">
        <v>225622820.76019001</v>
      </c>
      <c r="AH56" s="2">
        <v>-747840875.76899695</v>
      </c>
      <c r="AI56" s="2">
        <v>372603954.05252802</v>
      </c>
      <c r="AJ56" s="2">
        <f>VLOOKUP($AB56,'Transmission costs'!$I$11:$K$124,2,FALSE)</f>
        <v>78068720.485884637</v>
      </c>
      <c r="AK56" s="2">
        <f>VLOOKUP($AB56,'Transmission costs'!$I$11:$K$124,3,FALSE)</f>
        <v>167411404.75631487</v>
      </c>
      <c r="AL56" s="2">
        <f>+VLOOKUP(AB56,Revenue!$G$11:$H$123,2,FALSE)</f>
        <v>989489461.14069927</v>
      </c>
      <c r="AM56" s="2">
        <f>+VLOOKUP(AB56,Batteries!$G$11:$H$123,2,FALSE)</f>
        <v>-57638448.993079968</v>
      </c>
      <c r="AO56" s="1" t="s">
        <v>46</v>
      </c>
      <c r="AP56" s="2">
        <v>-1610764016.17225</v>
      </c>
      <c r="AQ56" s="2">
        <v>1817610095.8819101</v>
      </c>
      <c r="AR56" s="2">
        <v>-1003882801.0113</v>
      </c>
      <c r="AS56" s="2">
        <v>1210728880.7294099</v>
      </c>
      <c r="AT56" s="2">
        <v>206846079.709665</v>
      </c>
      <c r="AU56" s="2">
        <v>-868242797.69033396</v>
      </c>
      <c r="AV56" s="2">
        <v>342486083.03907901</v>
      </c>
      <c r="AW56" s="2">
        <f>+VLOOKUP($AO56,'Transmission costs'!$M$11:$O$124,2,FALSE)</f>
        <v>53684939.28498473</v>
      </c>
      <c r="AX56" s="2">
        <f>+VLOOKUP($AO56,'Transmission costs'!$M$11:$O$124,3,FALSE)</f>
        <v>131686493.61287622</v>
      </c>
      <c r="AY56" s="2">
        <f>+VLOOKUP(AO56,Revenue!$J$11:$K$123,2,FALSE)</f>
        <v>606881215.16094434</v>
      </c>
      <c r="AZ56" s="2">
        <f>+VLOOKUP(AO56,Batteries!$J$11:$K$123,2,FALSE)</f>
        <v>-57638448.993079968</v>
      </c>
    </row>
    <row r="57" spans="2:52" x14ac:dyDescent="0.35">
      <c r="B57" s="1" t="s">
        <v>47</v>
      </c>
      <c r="C57" s="2">
        <v>-1843838878.50107</v>
      </c>
      <c r="D57" s="2">
        <v>1936997568.8967099</v>
      </c>
      <c r="E57" s="2">
        <v>-1420526704.62918</v>
      </c>
      <c r="F57" s="2">
        <v>1513685396.5541201</v>
      </c>
      <c r="G57" s="2">
        <v>93158690.395641804</v>
      </c>
      <c r="H57" s="2">
        <v>-1301432874.88276</v>
      </c>
      <c r="I57" s="2">
        <v>212252521.67135701</v>
      </c>
      <c r="J57" s="2">
        <f>+VLOOKUP($B57,'Transmission costs'!$A$11:$C$124,2,FALSE)</f>
        <v>42896451.86583782</v>
      </c>
      <c r="K57" s="2">
        <f>+VLOOKUP($B57,'Transmission costs'!$A$11:$C$124,3,FALSE)</f>
        <v>124524308.60397412</v>
      </c>
      <c r="L57" s="2">
        <f>+VLOOKUP(B57,Revenue!$A$11:$B$123,2,FALSE)</f>
        <v>423312173.87189376</v>
      </c>
      <c r="M57" s="2">
        <f>+VLOOKUP(B57,Batteries!$A$11:$B$123,2,FALSE)</f>
        <v>-37465973.008278415</v>
      </c>
      <c r="O57" s="1" t="s">
        <v>47</v>
      </c>
      <c r="P57" s="2">
        <v>-332135620.036336</v>
      </c>
      <c r="Q57" s="2">
        <v>1112681466.57623</v>
      </c>
      <c r="R57" s="2">
        <v>-332135620.03633499</v>
      </c>
      <c r="S57" s="2">
        <v>1112681466.57623</v>
      </c>
      <c r="T57" s="2">
        <v>780545846.53989995</v>
      </c>
      <c r="U57" s="2">
        <v>-241916114.225732</v>
      </c>
      <c r="V57" s="2">
        <v>870765352.35050404</v>
      </c>
      <c r="W57" s="2">
        <f>+VLOOKUP($O57,'Transmission costs'!$E$11:$G$124,2,FALSE)</f>
        <v>28046938.27175606</v>
      </c>
      <c r="X57" s="2">
        <f>+VLOOKUP($O57,'Transmission costs'!$E$11:$G$124,3,FALSE)</f>
        <v>81038221.545510232</v>
      </c>
      <c r="Y57" s="2">
        <v>0</v>
      </c>
      <c r="Z57" s="2">
        <f>+VLOOKUP(O57,Batteries!$D$11:$E$123,2,FALSE)</f>
        <v>-37228222.536848493</v>
      </c>
      <c r="AB57" s="1" t="s">
        <v>47</v>
      </c>
      <c r="AC57" s="2">
        <v>-1902432809.0135901</v>
      </c>
      <c r="AD57" s="2">
        <v>1888398203.05375</v>
      </c>
      <c r="AE57" s="2">
        <v>-912943229.79503</v>
      </c>
      <c r="AF57" s="2">
        <v>898908623.86401606</v>
      </c>
      <c r="AG57" s="2">
        <v>-14034605.9598407</v>
      </c>
      <c r="AH57" s="2">
        <v>-786995724.05605996</v>
      </c>
      <c r="AI57" s="2">
        <v>111912899.807955</v>
      </c>
      <c r="AJ57" s="2">
        <f>VLOOKUP($AB57,'Transmission costs'!$I$11:$K$124,2,FALSE)</f>
        <v>61284247.799387537</v>
      </c>
      <c r="AK57" s="2">
        <f>VLOOKUP($AB57,'Transmission costs'!$I$11:$K$124,3,FALSE)</f>
        <v>149765780.53007832</v>
      </c>
      <c r="AL57" s="2">
        <f>+VLOOKUP(AB57,Revenue!$G$11:$H$123,2,FALSE)</f>
        <v>989489579.21856701</v>
      </c>
      <c r="AM57" s="2">
        <f>+VLOOKUP(AB57,Batteries!$G$11:$H$123,2,FALSE)</f>
        <v>-37465973.008278415</v>
      </c>
      <c r="AO57" s="1" t="s">
        <v>47</v>
      </c>
      <c r="AP57" s="2">
        <v>-1624515735.2639</v>
      </c>
      <c r="AQ57" s="2">
        <v>1591727635.67976</v>
      </c>
      <c r="AR57" s="2">
        <v>-1017644067.57978</v>
      </c>
      <c r="AS57" s="2">
        <v>984855968.00408101</v>
      </c>
      <c r="AT57" s="2">
        <v>-32788099.584146801</v>
      </c>
      <c r="AU57" s="2">
        <v>-902865206.32721305</v>
      </c>
      <c r="AV57" s="2">
        <v>81990761.676868796</v>
      </c>
      <c r="AW57" s="2">
        <f>+VLOOKUP($AO57,'Transmission costs'!$M$11:$O$124,2,FALSE)</f>
        <v>36668243.679274507</v>
      </c>
      <c r="AX57" s="2">
        <f>+VLOOKUP($AO57,'Transmission costs'!$M$11:$O$124,3,FALSE)</f>
        <v>113981131.92356931</v>
      </c>
      <c r="AY57" s="2">
        <f>+VLOOKUP(AO57,Revenue!$J$11:$K$123,2,FALSE)</f>
        <v>606871667.68412018</v>
      </c>
      <c r="AZ57" s="2">
        <f>+VLOOKUP(AO57,Batteries!$J$11:$K$123,2,FALSE)</f>
        <v>-37465973.008278415</v>
      </c>
    </row>
    <row r="58" spans="2:52" x14ac:dyDescent="0.35">
      <c r="B58" s="1" t="s">
        <v>48</v>
      </c>
      <c r="C58" s="2">
        <v>-1916810507.34495</v>
      </c>
      <c r="D58" s="2">
        <v>2114112547.0770299</v>
      </c>
      <c r="E58" s="2">
        <v>-1497550784.27632</v>
      </c>
      <c r="F58" s="2">
        <v>1694852825.5376999</v>
      </c>
      <c r="G58" s="2">
        <v>197302039.732072</v>
      </c>
      <c r="H58" s="2">
        <v>-1313470873.9365799</v>
      </c>
      <c r="I58" s="2">
        <v>381381951.60111803</v>
      </c>
      <c r="J58" s="2">
        <f>+VLOOKUP($B58,'Transmission costs'!$A$11:$C$124,2,FALSE)</f>
        <v>45461669.055731773</v>
      </c>
      <c r="K58" s="2">
        <f>+VLOOKUP($B58,'Transmission costs'!$A$11:$C$124,3,FALSE)</f>
        <v>173709887.6747843</v>
      </c>
      <c r="L58" s="2">
        <f>+VLOOKUP(B58,Revenue!$A$11:$B$123,2,FALSE)</f>
        <v>419259723.06863093</v>
      </c>
      <c r="M58" s="2">
        <f>+VLOOKUP(B58,Batteries!$A$11:$B$123,2,FALSE)</f>
        <v>-55831691.720692746</v>
      </c>
      <c r="O58" s="1" t="s">
        <v>48</v>
      </c>
      <c r="P58" s="2">
        <v>-3547287082.2341499</v>
      </c>
      <c r="Q58" s="2">
        <v>3275299420.5057502</v>
      </c>
      <c r="R58" s="2">
        <v>-3547287082.2341599</v>
      </c>
      <c r="S58" s="2">
        <v>3275299420.5057502</v>
      </c>
      <c r="T58" s="2">
        <v>-271987661.72840101</v>
      </c>
      <c r="U58" s="2">
        <v>-3334501776.6519899</v>
      </c>
      <c r="V58" s="2">
        <v>-59202356.146235898</v>
      </c>
      <c r="W58" s="2">
        <f>+VLOOKUP($O58,'Transmission costs'!$E$11:$G$124,2,FALSE)</f>
        <v>63128944.640737511</v>
      </c>
      <c r="X58" s="2">
        <f>+VLOOKUP($O58,'Transmission costs'!$E$11:$G$124,3,FALSE)</f>
        <v>223997171.71521497</v>
      </c>
      <c r="Y58" s="2">
        <v>0</v>
      </c>
      <c r="Z58" s="2">
        <f>+VLOOKUP(O58,Batteries!$D$11:$E$123,2,FALSE)</f>
        <v>-51917078.50768818</v>
      </c>
      <c r="AB58" s="1" t="s">
        <v>48</v>
      </c>
      <c r="AC58" s="2">
        <v>-805535409.83462298</v>
      </c>
      <c r="AD58" s="2">
        <v>1161619701.7111199</v>
      </c>
      <c r="AE58" s="2">
        <v>210161621.807138</v>
      </c>
      <c r="AF58" s="2">
        <v>145922670.09818301</v>
      </c>
      <c r="AG58" s="2">
        <v>356084291.876495</v>
      </c>
      <c r="AH58" s="2">
        <v>430105647.92865801</v>
      </c>
      <c r="AI58" s="2">
        <v>576028318.02684104</v>
      </c>
      <c r="AJ58" s="2">
        <f>VLOOKUP($AB58,'Transmission costs'!$I$11:$K$124,2,FALSE)</f>
        <v>71345580.781941384</v>
      </c>
      <c r="AK58" s="2">
        <f>VLOOKUP($AB58,'Transmission costs'!$I$11:$K$124,3,FALSE)</f>
        <v>235457915.18276823</v>
      </c>
      <c r="AL58" s="2">
        <f>+VLOOKUP(AB58,Revenue!$G$11:$H$123,2,FALSE)</f>
        <v>1015697031.6417608</v>
      </c>
      <c r="AM58" s="2">
        <f>+VLOOKUP(AB58,Batteries!$G$11:$H$123,2,FALSE)</f>
        <v>-55831691.720692746</v>
      </c>
      <c r="AO58" s="1" t="s">
        <v>48</v>
      </c>
      <c r="AP58" s="2">
        <v>1516922070.34588</v>
      </c>
      <c r="AQ58" s="2">
        <v>-1125735691.076</v>
      </c>
      <c r="AR58" s="2">
        <v>2117824084.67696</v>
      </c>
      <c r="AS58" s="2">
        <v>-1726637705.3986399</v>
      </c>
      <c r="AT58" s="2">
        <v>391186379.269876</v>
      </c>
      <c r="AU58" s="2">
        <v>2198509839.3604698</v>
      </c>
      <c r="AV58" s="2">
        <v>471872133.96182799</v>
      </c>
      <c r="AW58" s="2">
        <f>+VLOOKUP($AO58,'Transmission costs'!$M$11:$O$124,2,FALSE)</f>
        <v>17894107.768552467</v>
      </c>
      <c r="AX58" s="2">
        <f>+VLOOKUP($AO58,'Transmission costs'!$M$11:$O$124,3,FALSE)</f>
        <v>42748170.731370285</v>
      </c>
      <c r="AY58" s="2">
        <f>+VLOOKUP(AO58,Revenue!$J$11:$K$123,2,FALSE)</f>
        <v>600902014.33107626</v>
      </c>
      <c r="AZ58" s="2">
        <f>+VLOOKUP(AO58,Batteries!$J$11:$K$123,2,FALSE)</f>
        <v>-55831691.720692746</v>
      </c>
    </row>
    <row r="59" spans="2:52" x14ac:dyDescent="0.35">
      <c r="B59" s="1" t="s">
        <v>49</v>
      </c>
      <c r="C59" s="2">
        <v>-938438799.33633196</v>
      </c>
      <c r="D59" s="2">
        <v>1513902648.7128301</v>
      </c>
      <c r="E59" s="2">
        <v>-519178971.38566399</v>
      </c>
      <c r="F59" s="2">
        <v>1094642822.2914701</v>
      </c>
      <c r="G59" s="2">
        <v>575463849.37650704</v>
      </c>
      <c r="H59" s="2">
        <v>-393066091.80557102</v>
      </c>
      <c r="I59" s="2">
        <v>701576730.485901</v>
      </c>
      <c r="J59" s="2">
        <f>+VLOOKUP($B59,'Transmission costs'!$A$11:$C$124,2,FALSE)</f>
        <v>17633966.766097121</v>
      </c>
      <c r="K59" s="2">
        <f>+VLOOKUP($B59,'Transmission costs'!$A$11:$C$124,3,FALSE)</f>
        <v>109061724.98518215</v>
      </c>
      <c r="L59" s="2">
        <f>+VLOOKUP(B59,Revenue!$A$11:$B$123,2,FALSE)</f>
        <v>419259827.95066607</v>
      </c>
      <c r="M59" s="2">
        <f>+VLOOKUP(B59,Batteries!$A$11:$B$123,2,FALSE)</f>
        <v>-34685121.361007653</v>
      </c>
      <c r="O59" s="1" t="s">
        <v>49</v>
      </c>
      <c r="P59" s="2">
        <v>-2486856655.16675</v>
      </c>
      <c r="Q59" s="2">
        <v>2625730858.8502202</v>
      </c>
      <c r="R59" s="2">
        <v>-2486856655.16675</v>
      </c>
      <c r="S59" s="2">
        <v>2625730858.8502202</v>
      </c>
      <c r="T59" s="2">
        <v>138874203.68347701</v>
      </c>
      <c r="U59" s="2">
        <v>-2327776450.8894501</v>
      </c>
      <c r="V59" s="2">
        <v>297954407.96077597</v>
      </c>
      <c r="W59" s="2">
        <f>+VLOOKUP($O59,'Transmission costs'!$E$11:$G$124,2,FALSE)</f>
        <v>34726902.14737767</v>
      </c>
      <c r="X59" s="2">
        <f>+VLOOKUP($O59,'Transmission costs'!$E$11:$G$124,3,FALSE)</f>
        <v>159359735.53509879</v>
      </c>
      <c r="Y59" s="2">
        <v>0</v>
      </c>
      <c r="Z59" s="2">
        <f>+VLOOKUP(O59,Batteries!$D$11:$E$123,2,FALSE)</f>
        <v>-34447370.889577731</v>
      </c>
      <c r="AB59" s="1" t="s">
        <v>49</v>
      </c>
      <c r="AC59" s="2">
        <v>180401160.16052699</v>
      </c>
      <c r="AD59" s="2">
        <v>562162304.34890902</v>
      </c>
      <c r="AE59" s="2">
        <v>1196112683.3682001</v>
      </c>
      <c r="AF59" s="2">
        <v>-453549218.82993799</v>
      </c>
      <c r="AG59" s="2">
        <v>742563464.50943696</v>
      </c>
      <c r="AH59" s="2">
        <v>1358027588.3029101</v>
      </c>
      <c r="AI59" s="2">
        <v>904478369.47297597</v>
      </c>
      <c r="AJ59" s="2">
        <f>VLOOKUP($AB59,'Transmission costs'!$I$11:$K$124,2,FALSE)</f>
        <v>43657659.203856885</v>
      </c>
      <c r="AK59" s="2">
        <f>VLOOKUP($AB59,'Transmission costs'!$I$11:$K$124,3,FALSE)</f>
        <v>170887442.77756149</v>
      </c>
      <c r="AL59" s="2">
        <f>+VLOOKUP(AB59,Revenue!$G$11:$H$123,2,FALSE)</f>
        <v>1015711523.2076734</v>
      </c>
      <c r="AM59" s="2">
        <f>+VLOOKUP(AB59,Batteries!$G$11:$H$123,2,FALSE)</f>
        <v>-34685121.361007653</v>
      </c>
      <c r="AO59" s="1" t="s">
        <v>49</v>
      </c>
      <c r="AP59" s="2">
        <v>2501143027.1177101</v>
      </c>
      <c r="AQ59" s="2">
        <v>-1726131417.00912</v>
      </c>
      <c r="AR59" s="2">
        <v>3102045190.42975</v>
      </c>
      <c r="AS59" s="2">
        <v>-2327033580.3127098</v>
      </c>
      <c r="AT59" s="2">
        <v>775011610.10859501</v>
      </c>
      <c r="AU59" s="2">
        <v>3124741867.94279</v>
      </c>
      <c r="AV59" s="2">
        <v>797708287.63007796</v>
      </c>
      <c r="AW59" s="2">
        <f>+VLOOKUP($AO59,'Transmission costs'!$M$11:$O$124,2,FALSE)</f>
        <v>-9932939.298884185</v>
      </c>
      <c r="AX59" s="2">
        <f>+VLOOKUP($AO59,'Transmission costs'!$M$11:$O$124,3,FALSE)</f>
        <v>-21921383.146851618</v>
      </c>
      <c r="AY59" s="2">
        <f>+VLOOKUP(AO59,Revenue!$J$11:$K$123,2,FALSE)</f>
        <v>600902163.31203532</v>
      </c>
      <c r="AZ59" s="2">
        <f>+VLOOKUP(AO59,Batteries!$J$11:$K$123,2,FALSE)</f>
        <v>-34685121.361007653</v>
      </c>
    </row>
    <row r="60" spans="2:52" x14ac:dyDescent="0.35">
      <c r="B60" s="1" t="s">
        <v>50</v>
      </c>
      <c r="C60" s="2">
        <v>-857080511.00926399</v>
      </c>
      <c r="D60" s="2">
        <v>911716498.72727299</v>
      </c>
      <c r="E60" s="2">
        <v>-433975066.18274999</v>
      </c>
      <c r="F60" s="2">
        <v>488611055.43005902</v>
      </c>
      <c r="G60" s="2">
        <v>54635987.718008198</v>
      </c>
      <c r="H60" s="2">
        <v>-311720157.33386302</v>
      </c>
      <c r="I60" s="2">
        <v>176890898.09619501</v>
      </c>
      <c r="J60" s="2">
        <f>+VLOOKUP($B60,'Transmission costs'!$A$11:$C$124,2,FALSE)</f>
        <v>18888095.350029692</v>
      </c>
      <c r="K60" s="2">
        <f>+VLOOKUP($B60,'Transmission costs'!$A$11:$C$124,3,FALSE)</f>
        <v>90272008.35492532</v>
      </c>
      <c r="L60" s="2">
        <f>+VLOOKUP(B60,Revenue!$A$11:$B$123,2,FALSE)</f>
        <v>423105444.82651371</v>
      </c>
      <c r="M60" s="2">
        <f>+VLOOKUP(B60,Batteries!$A$11:$B$123,2,FALSE)</f>
        <v>-50870995.843989678</v>
      </c>
      <c r="O60" s="1" t="s">
        <v>50</v>
      </c>
      <c r="P60" s="2">
        <v>-1264785419.8583</v>
      </c>
      <c r="Q60" s="2">
        <v>1776726536.3887899</v>
      </c>
      <c r="R60" s="2">
        <v>-1264785419.8583</v>
      </c>
      <c r="S60" s="2">
        <v>1776726536.3887899</v>
      </c>
      <c r="T60" s="2">
        <v>511941116.53049099</v>
      </c>
      <c r="U60" s="2">
        <v>-1135772546.44398</v>
      </c>
      <c r="V60" s="2">
        <v>640953989.94480705</v>
      </c>
      <c r="W60" s="2">
        <f>+VLOOKUP($O60,'Transmission costs'!$E$11:$G$124,2,FALSE)</f>
        <v>23641907.307210412</v>
      </c>
      <c r="X60" s="2">
        <f>+VLOOKUP($O60,'Transmission costs'!$E$11:$G$124,3,FALSE)</f>
        <v>103658028.62749864</v>
      </c>
      <c r="Y60" s="2">
        <v>0</v>
      </c>
      <c r="Z60" s="2">
        <f>+VLOOKUP(O60,Batteries!$D$11:$E$123,2,FALSE)</f>
        <v>-48996752.094026983</v>
      </c>
      <c r="AB60" s="1" t="s">
        <v>50</v>
      </c>
      <c r="AC60" s="2">
        <v>93842024.682787299</v>
      </c>
      <c r="AD60" s="2">
        <v>-26483342.239369702</v>
      </c>
      <c r="AE60" s="2">
        <v>1101117529.08009</v>
      </c>
      <c r="AF60" s="2">
        <v>-1033758846.6078399</v>
      </c>
      <c r="AG60" s="2">
        <v>67358682.443416893</v>
      </c>
      <c r="AH60" s="2">
        <v>1192535686.7637999</v>
      </c>
      <c r="AI60" s="2">
        <v>158776840.15595001</v>
      </c>
      <c r="AJ60" s="2">
        <f>VLOOKUP($AB60,'Transmission costs'!$I$11:$K$124,2,FALSE)</f>
        <v>35315669.255471662</v>
      </c>
      <c r="AK60" s="2">
        <f>VLOOKUP($AB60,'Transmission costs'!$I$11:$K$124,3,FALSE)</f>
        <v>75862831.0951882</v>
      </c>
      <c r="AL60" s="2">
        <f>+VLOOKUP(AB60,Revenue!$G$11:$H$123,2,FALSE)</f>
        <v>1007275504.3973058</v>
      </c>
      <c r="AM60" s="2">
        <f>+VLOOKUP(AB60,Batteries!$G$11:$H$123,2,FALSE)</f>
        <v>-50870995.843989678</v>
      </c>
      <c r="AO60" s="1" t="s">
        <v>50</v>
      </c>
      <c r="AP60" s="2">
        <v>-1630442301.0594399</v>
      </c>
      <c r="AQ60" s="2">
        <v>1234182084.0950301</v>
      </c>
      <c r="AR60" s="2">
        <v>-1023392103.89498</v>
      </c>
      <c r="AS60" s="2">
        <v>627131886.93902194</v>
      </c>
      <c r="AT60" s="2">
        <v>-396260216.96440899</v>
      </c>
      <c r="AU60" s="2">
        <v>-886039669.18891895</v>
      </c>
      <c r="AV60" s="2">
        <v>-258907782.249897</v>
      </c>
      <c r="AW60" s="2">
        <f>+VLOOKUP($AO60,'Transmission costs'!$M$11:$O$124,2,FALSE)</f>
        <v>16553549.379255608</v>
      </c>
      <c r="AX60" s="2">
        <f>+VLOOKUP($AO60,'Transmission costs'!$M$11:$O$124,3,FALSE)</f>
        <v>103034988.24133566</v>
      </c>
      <c r="AY60" s="2">
        <f>+VLOOKUP(AO60,Revenue!$J$11:$K$123,2,FALSE)</f>
        <v>607050197.16445231</v>
      </c>
      <c r="AZ60" s="2">
        <f>+VLOOKUP(AO60,Batteries!$J$11:$K$123,2,FALSE)</f>
        <v>-50870995.843989678</v>
      </c>
    </row>
    <row r="61" spans="2:52" x14ac:dyDescent="0.35">
      <c r="B61" s="1" t="s">
        <v>51</v>
      </c>
      <c r="C61" s="2">
        <v>337626743.44196498</v>
      </c>
      <c r="D61" s="2">
        <v>31550112.118423801</v>
      </c>
      <c r="E61" s="2">
        <v>760733586.12939298</v>
      </c>
      <c r="F61" s="2">
        <v>-391556729.03970301</v>
      </c>
      <c r="G61" s="2">
        <v>369176855.56038898</v>
      </c>
      <c r="H61" s="2">
        <v>873817950.76626098</v>
      </c>
      <c r="I61" s="2">
        <v>482261221.72655702</v>
      </c>
      <c r="J61" s="2">
        <f>+VLOOKUP($B61,'Transmission costs'!$A$11:$C$124,2,FALSE)</f>
        <v>19496293.112613335</v>
      </c>
      <c r="K61" s="2">
        <f>+VLOOKUP($B61,'Transmission costs'!$A$11:$C$124,3,FALSE)</f>
        <v>75863736.090234935</v>
      </c>
      <c r="L61" s="2">
        <f>+VLOOKUP(B61,Revenue!$A$11:$B$123,2,FALSE)</f>
        <v>423106842.68742734</v>
      </c>
      <c r="M61" s="2">
        <f>+VLOOKUP(B61,Batteries!$A$11:$B$123,2,FALSE)</f>
        <v>-56716921.659246027</v>
      </c>
      <c r="O61" s="1" t="s">
        <v>51</v>
      </c>
      <c r="P61" s="2">
        <v>-2094639769.6298001</v>
      </c>
      <c r="Q61" s="2">
        <v>2569855667.6407099</v>
      </c>
      <c r="R61" s="2">
        <v>-2094639769.6298001</v>
      </c>
      <c r="S61" s="2">
        <v>2569855667.6407099</v>
      </c>
      <c r="T61" s="2">
        <v>475215898.01090902</v>
      </c>
      <c r="U61" s="2">
        <v>-1924138067.07868</v>
      </c>
      <c r="V61" s="2">
        <v>645717600.56202602</v>
      </c>
      <c r="W61" s="2">
        <f>+VLOOKUP($O61,'Transmission costs'!$E$11:$G$124,2,FALSE)</f>
        <v>33075416.868316323</v>
      </c>
      <c r="X61" s="2">
        <f>+VLOOKUP($O61,'Transmission costs'!$E$11:$G$124,3,FALSE)</f>
        <v>150785868.02766964</v>
      </c>
      <c r="Y61" s="2">
        <v>0</v>
      </c>
      <c r="Z61" s="2">
        <f>+VLOOKUP(O61,Batteries!$D$11:$E$123,2,FALSE)</f>
        <v>-52791251.391764514</v>
      </c>
      <c r="AB61" s="1" t="s">
        <v>51</v>
      </c>
      <c r="AC61" s="2">
        <v>-101339854.19371399</v>
      </c>
      <c r="AD61" s="2">
        <v>143031597.304322</v>
      </c>
      <c r="AE61" s="2">
        <v>906179700.41022897</v>
      </c>
      <c r="AF61" s="2">
        <v>-864487957.27079403</v>
      </c>
      <c r="AG61" s="2">
        <v>41691743.110607699</v>
      </c>
      <c r="AH61" s="2">
        <v>1024330659.16793</v>
      </c>
      <c r="AI61" s="2">
        <v>159842701.89713699</v>
      </c>
      <c r="AJ61" s="2">
        <f>VLOOKUP($AB61,'Transmission costs'!$I$11:$K$124,2,FALSE)</f>
        <v>38125881.395021744</v>
      </c>
      <c r="AK61" s="2">
        <f>VLOOKUP($AB61,'Transmission costs'!$I$11:$K$124,3,FALSE)</f>
        <v>99559918.493478179</v>
      </c>
      <c r="AL61" s="2">
        <f>+VLOOKUP(AB61,Revenue!$G$11:$H$123,2,FALSE)</f>
        <v>1007519554.6039426</v>
      </c>
      <c r="AM61" s="2">
        <f>+VLOOKUP(AB61,Batteries!$G$11:$H$123,2,FALSE)</f>
        <v>-56716921.659246027</v>
      </c>
      <c r="AO61" s="1" t="s">
        <v>51</v>
      </c>
      <c r="AP61" s="2">
        <v>-1303902540.50544</v>
      </c>
      <c r="AQ61" s="2">
        <v>1163757836.5252399</v>
      </c>
      <c r="AR61" s="2">
        <v>-696353401.16781604</v>
      </c>
      <c r="AS61" s="2">
        <v>556208697.19606102</v>
      </c>
      <c r="AT61" s="2">
        <v>-140144703.980196</v>
      </c>
      <c r="AU61" s="2">
        <v>-553634719.01346397</v>
      </c>
      <c r="AV61" s="2">
        <v>2573978.1825976102</v>
      </c>
      <c r="AW61" s="2">
        <f>+VLOOKUP($AO61,'Transmission costs'!$M$11:$O$124,2,FALSE)</f>
        <v>26980659.247281171</v>
      </c>
      <c r="AX61" s="2">
        <f>+VLOOKUP($AO61,'Transmission costs'!$M$11:$O$124,3,FALSE)</f>
        <v>112982419.74238706</v>
      </c>
      <c r="AY61" s="2">
        <f>+VLOOKUP(AO61,Revenue!$J$11:$K$123,2,FALSE)</f>
        <v>607549139.33762825</v>
      </c>
      <c r="AZ61" s="2">
        <f>+VLOOKUP(AO61,Batteries!$J$11:$K$123,2,FALSE)</f>
        <v>-56716921.659246027</v>
      </c>
    </row>
    <row r="62" spans="2:52" x14ac:dyDescent="0.35">
      <c r="B62" s="1" t="s">
        <v>52</v>
      </c>
      <c r="C62" s="2">
        <v>771824404.94771397</v>
      </c>
      <c r="D62" s="2">
        <v>-349933723.46881098</v>
      </c>
      <c r="E62" s="2">
        <v>1194929849.77422</v>
      </c>
      <c r="F62" s="2">
        <v>-773039166.76602495</v>
      </c>
      <c r="G62" s="2">
        <v>421890681.47890198</v>
      </c>
      <c r="H62" s="2">
        <v>1279469153.3621299</v>
      </c>
      <c r="I62" s="2">
        <v>506429986.59610802</v>
      </c>
      <c r="J62" s="2">
        <f>+VLOOKUP($B62,'Transmission costs'!$A$11:$C$124,2,FALSE)</f>
        <v>15507659.206772935</v>
      </c>
      <c r="K62" s="2">
        <f>+VLOOKUP($B62,'Transmission costs'!$A$11:$C$124,3,FALSE)</f>
        <v>49242940.116719149</v>
      </c>
      <c r="L62" s="2">
        <f>+VLOOKUP(B62,Revenue!$A$11:$B$123,2,FALSE)</f>
        <v>423105444.82651365</v>
      </c>
      <c r="M62" s="2">
        <f>+VLOOKUP(B62,Batteries!$A$11:$B$123,2,FALSE)</f>
        <v>-50804022.677958585</v>
      </c>
      <c r="O62" s="1" t="s">
        <v>52</v>
      </c>
      <c r="P62" s="2">
        <v>-978115969.28471196</v>
      </c>
      <c r="Q62" s="2">
        <v>1671667467.82546</v>
      </c>
      <c r="R62" s="2">
        <v>-978115969.28471196</v>
      </c>
      <c r="S62" s="2">
        <v>1671667467.82546</v>
      </c>
      <c r="T62" s="2">
        <v>693551498.54075396</v>
      </c>
      <c r="U62" s="2">
        <v>-850371556.68886697</v>
      </c>
      <c r="V62" s="2">
        <v>821295911.13659894</v>
      </c>
      <c r="W62" s="2">
        <f>+VLOOKUP($O62,'Transmission costs'!$E$11:$G$124,2,FALSE)</f>
        <v>28725518.114635047</v>
      </c>
      <c r="X62" s="2">
        <f>+VLOOKUP($O62,'Transmission costs'!$E$11:$G$124,3,FALSE)</f>
        <v>107540151.78248401</v>
      </c>
      <c r="Y62" s="2">
        <v>0</v>
      </c>
      <c r="Z62" s="2">
        <f>+VLOOKUP(O62,Batteries!$D$11:$E$123,2,FALSE)</f>
        <v>-48929778.92799589</v>
      </c>
      <c r="AB62" s="1" t="s">
        <v>52</v>
      </c>
      <c r="AC62" s="2">
        <v>329730705.72008401</v>
      </c>
      <c r="AD62" s="2">
        <v>-235026173.42355701</v>
      </c>
      <c r="AE62" s="2">
        <v>1337250470.16838</v>
      </c>
      <c r="AF62" s="2">
        <v>-1242545937.84303</v>
      </c>
      <c r="AG62" s="2">
        <v>94704532.296526507</v>
      </c>
      <c r="AH62" s="2">
        <v>1427092630.3508201</v>
      </c>
      <c r="AI62" s="2">
        <v>184546692.50778401</v>
      </c>
      <c r="AJ62" s="2">
        <f>VLOOKUP($AB62,'Transmission costs'!$I$11:$K$124,2,FALSE)</f>
        <v>33908139.089443132</v>
      </c>
      <c r="AK62" s="2">
        <f>VLOOKUP($AB62,'Transmission costs'!$I$11:$K$124,3,FALSE)</f>
        <v>72946276.593915686</v>
      </c>
      <c r="AL62" s="2">
        <f>+VLOOKUP(AB62,Revenue!$G$11:$H$123,2,FALSE)</f>
        <v>1007519764.4483032</v>
      </c>
      <c r="AM62" s="2">
        <f>+VLOOKUP(AB62,Batteries!$G$11:$H$123,2,FALSE)</f>
        <v>-50804022.677958585</v>
      </c>
      <c r="AO62" s="1" t="s">
        <v>52</v>
      </c>
      <c r="AP62" s="2">
        <v>-872496713.70310998</v>
      </c>
      <c r="AQ62" s="2">
        <v>785634560.62777698</v>
      </c>
      <c r="AR62" s="2">
        <v>-264947348.92160499</v>
      </c>
      <c r="AS62" s="2">
        <v>178085195.85471401</v>
      </c>
      <c r="AT62" s="2">
        <v>-86862153.075332999</v>
      </c>
      <c r="AU62" s="2">
        <v>-150541471.25789899</v>
      </c>
      <c r="AV62" s="2">
        <v>27543724.5968141</v>
      </c>
      <c r="AW62" s="2">
        <f>+VLOOKUP($AO62,'Transmission costs'!$M$11:$O$124,2,FALSE)</f>
        <v>22762015.638837207</v>
      </c>
      <c r="AX62" s="2">
        <f>+VLOOKUP($AO62,'Transmission costs'!$M$11:$O$124,3,FALSE)</f>
        <v>86363870.624583751</v>
      </c>
      <c r="AY62" s="2">
        <f>+VLOOKUP(AO62,Revenue!$J$11:$K$123,2,FALSE)</f>
        <v>607549364.78150344</v>
      </c>
      <c r="AZ62" s="2">
        <f>+VLOOKUP(AO62,Batteries!$J$11:$K$123,2,FALSE)</f>
        <v>-50804022.677958585</v>
      </c>
    </row>
    <row r="63" spans="2:52" x14ac:dyDescent="0.35">
      <c r="B63" s="1" t="s">
        <v>53</v>
      </c>
      <c r="C63" s="2">
        <v>699380418.13817799</v>
      </c>
      <c r="D63" s="2">
        <v>-441157348.87691599</v>
      </c>
      <c r="E63" s="2">
        <v>1122485879.20398</v>
      </c>
      <c r="F63" s="2">
        <v>-864262808.41341901</v>
      </c>
      <c r="G63" s="2">
        <v>258223069.261262</v>
      </c>
      <c r="H63" s="2">
        <v>1204860283.5624101</v>
      </c>
      <c r="I63" s="2">
        <v>340597475.14899403</v>
      </c>
      <c r="J63" s="2">
        <f>+VLOOKUP($B63,'Transmission costs'!$A$11:$C$124,2,FALSE)</f>
        <v>8205643.8505951129</v>
      </c>
      <c r="K63" s="2">
        <f>+VLOOKUP($B63,'Transmission costs'!$A$11:$C$124,3,FALSE)</f>
        <v>44373443.218013659</v>
      </c>
      <c r="L63" s="2">
        <f>+VLOOKUP(B63,Revenue!$A$11:$B$123,2,FALSE)</f>
        <v>423105461.06580287</v>
      </c>
      <c r="M63" s="2">
        <f>+VLOOKUP(B63,Batteries!$A$11:$B$123,2,FALSE)</f>
        <v>-46206604.991012089</v>
      </c>
      <c r="O63" s="1" t="s">
        <v>53</v>
      </c>
      <c r="P63" s="2">
        <v>-1051740743.60826</v>
      </c>
      <c r="Q63" s="2">
        <v>1581279416.2056201</v>
      </c>
      <c r="R63" s="2">
        <v>-1051740743.60826</v>
      </c>
      <c r="S63" s="2">
        <v>1581279416.2056201</v>
      </c>
      <c r="T63" s="2">
        <v>529538672.59736699</v>
      </c>
      <c r="U63" s="2">
        <v>-925370955.30286205</v>
      </c>
      <c r="V63" s="2">
        <v>655908460.90276504</v>
      </c>
      <c r="W63" s="2">
        <f>+VLOOKUP($O63,'Transmission costs'!$E$11:$G$124,2,FALSE)</f>
        <v>21565990.968112808</v>
      </c>
      <c r="X63" s="2">
        <f>+VLOOKUP($O63,'Transmission costs'!$E$11:$G$124,3,FALSE)</f>
        <v>102796402.34863724</v>
      </c>
      <c r="Y63" s="2">
        <v>0</v>
      </c>
      <c r="Z63" s="2">
        <f>+VLOOKUP(O63,Batteries!$D$11:$E$123,2,FALSE)</f>
        <v>-45139376.924873039</v>
      </c>
      <c r="AB63" s="1" t="s">
        <v>53</v>
      </c>
      <c r="AC63" s="2">
        <v>255155614.92698401</v>
      </c>
      <c r="AD63" s="2">
        <v>-326252432.89136899</v>
      </c>
      <c r="AE63" s="2">
        <v>1262675385.85344</v>
      </c>
      <c r="AF63" s="2">
        <v>-1333772203.789</v>
      </c>
      <c r="AG63" s="2">
        <v>-71096817.964385197</v>
      </c>
      <c r="AH63" s="2">
        <v>1350355615.37626</v>
      </c>
      <c r="AI63" s="2">
        <v>16583411.5872593</v>
      </c>
      <c r="AJ63" s="2">
        <f>VLOOKUP($AB63,'Transmission costs'!$I$11:$K$124,2,FALSE)</f>
        <v>26604749.833382782</v>
      </c>
      <c r="AK63" s="2">
        <f>VLOOKUP($AB63,'Transmission costs'!$I$11:$K$124,3,FALSE)</f>
        <v>68078374.365187973</v>
      </c>
      <c r="AL63" s="2">
        <f>+VLOOKUP(AB63,Revenue!$G$11:$H$123,2,FALSE)</f>
        <v>1007519770.9264582</v>
      </c>
      <c r="AM63" s="2">
        <f>+VLOOKUP(AB63,Batteries!$G$11:$H$123,2,FALSE)</f>
        <v>-46206604.991012089</v>
      </c>
      <c r="AO63" s="1" t="s">
        <v>53</v>
      </c>
      <c r="AP63" s="2">
        <v>-942060227.05421102</v>
      </c>
      <c r="AQ63" s="2">
        <v>694409010.442747</v>
      </c>
      <c r="AR63" s="2">
        <v>-334510845.43742299</v>
      </c>
      <c r="AS63" s="2">
        <v>86859628.834400907</v>
      </c>
      <c r="AT63" s="2">
        <v>-247651216.61146399</v>
      </c>
      <c r="AU63" s="2">
        <v>-222268714.82472599</v>
      </c>
      <c r="AV63" s="2">
        <v>-135409085.990325</v>
      </c>
      <c r="AW63" s="2">
        <f>+VLOOKUP($AO63,'Transmission costs'!$M$11:$O$124,2,FALSE)</f>
        <v>15459836.289466964</v>
      </c>
      <c r="AX63" s="2">
        <f>+VLOOKUP($AO63,'Transmission costs'!$M$11:$O$124,3,FALSE)</f>
        <v>81495361.911151454</v>
      </c>
      <c r="AY63" s="2">
        <f>+VLOOKUP(AO63,Revenue!$J$11:$K$123,2,FALSE)</f>
        <v>607549381.61678684</v>
      </c>
      <c r="AZ63" s="2">
        <f>+VLOOKUP(AO63,Batteries!$J$11:$K$123,2,FALSE)</f>
        <v>-46206604.991012089</v>
      </c>
    </row>
    <row r="64" spans="2:52" x14ac:dyDescent="0.35">
      <c r="B64" s="1" t="s">
        <v>54</v>
      </c>
      <c r="C64" s="2">
        <v>133938287.043681</v>
      </c>
      <c r="D64" s="2">
        <v>242321926.87427601</v>
      </c>
      <c r="E64" s="2">
        <v>557043748.10948503</v>
      </c>
      <c r="F64" s="2">
        <v>-180783532.66222599</v>
      </c>
      <c r="G64" s="2">
        <v>376260213.91795802</v>
      </c>
      <c r="H64" s="2">
        <v>649585539.97422898</v>
      </c>
      <c r="I64" s="2">
        <v>468802007.31200302</v>
      </c>
      <c r="J64" s="2">
        <f>+VLOOKUP($B64,'Transmission costs'!$A$11:$C$124,2,FALSE)</f>
        <v>20757462.18462193</v>
      </c>
      <c r="K64" s="2">
        <f>+VLOOKUP($B64,'Transmission costs'!$A$11:$C$124,3,FALSE)</f>
        <v>71535464.520700976</v>
      </c>
      <c r="L64" s="2">
        <f>+VLOOKUP(B64,Revenue!$A$11:$B$123,2,FALSE)</f>
        <v>423105461.06580299</v>
      </c>
      <c r="M64" s="2">
        <f>+VLOOKUP(B64,Batteries!$A$11:$B$123,2,FALSE)</f>
        <v>-41763789.528664425</v>
      </c>
      <c r="O64" s="1" t="s">
        <v>54</v>
      </c>
      <c r="P64" s="2">
        <v>-1619564098.5243199</v>
      </c>
      <c r="Q64" s="2">
        <v>2265203520.0100298</v>
      </c>
      <c r="R64" s="2">
        <v>-1619564098.5243199</v>
      </c>
      <c r="S64" s="2">
        <v>2265203520.0100298</v>
      </c>
      <c r="T64" s="2">
        <v>645639421.485708</v>
      </c>
      <c r="U64" s="2">
        <v>-1482609286.6757901</v>
      </c>
      <c r="V64" s="2">
        <v>782594233.33424306</v>
      </c>
      <c r="W64" s="2">
        <f>+VLOOKUP($O64,'Transmission costs'!$E$11:$G$124,2,FALSE)</f>
        <v>34286035.131773986</v>
      </c>
      <c r="X64" s="2">
        <f>+VLOOKUP($O64,'Transmission costs'!$E$11:$G$124,3,FALSE)</f>
        <v>130016565.77669947</v>
      </c>
      <c r="Y64" s="2">
        <v>0</v>
      </c>
      <c r="Z64" s="2">
        <f>+VLOOKUP(O64,Batteries!$D$11:$E$123,2,FALSE)</f>
        <v>-41224281.203609645</v>
      </c>
      <c r="AB64" s="1" t="s">
        <v>54</v>
      </c>
      <c r="AC64" s="2">
        <v>-308428178.78702301</v>
      </c>
      <c r="AD64" s="2">
        <v>357226842.85982299</v>
      </c>
      <c r="AE64" s="2">
        <v>699091592.13943696</v>
      </c>
      <c r="AF64" s="2">
        <v>-650292928.03780901</v>
      </c>
      <c r="AG64" s="2">
        <v>48798664.072799399</v>
      </c>
      <c r="AH64" s="2">
        <v>796939209.16856694</v>
      </c>
      <c r="AI64" s="2">
        <v>146646281.130757</v>
      </c>
      <c r="AJ64" s="2">
        <f>VLOOKUP($AB64,'Transmission costs'!$I$11:$K$124,2,FALSE)</f>
        <v>39156568.167409681</v>
      </c>
      <c r="AK64" s="2">
        <f>VLOOKUP($AB64,'Transmission costs'!$I$11:$K$124,3,FALSE)</f>
        <v>95240395.667875111</v>
      </c>
      <c r="AL64" s="2">
        <f>+VLOOKUP(AB64,Revenue!$G$11:$H$123,2,FALSE)</f>
        <v>1007519770.9264587</v>
      </c>
      <c r="AM64" s="2">
        <f>+VLOOKUP(AB64,Batteries!$G$11:$H$123,2,FALSE)</f>
        <v>-41763789.528664425</v>
      </c>
      <c r="AO64" s="1" t="s">
        <v>54</v>
      </c>
      <c r="AP64" s="2">
        <v>-1508623426.3778701</v>
      </c>
      <c r="AQ64" s="2">
        <v>1377888286.1939399</v>
      </c>
      <c r="AR64" s="2">
        <v>-901074044.76108205</v>
      </c>
      <c r="AS64" s="2">
        <v>770338904.58559299</v>
      </c>
      <c r="AT64" s="2">
        <v>-130735140.18393099</v>
      </c>
      <c r="AU64" s="2">
        <v>-778664526.64207304</v>
      </c>
      <c r="AV64" s="2">
        <v>-8325622.0564797996</v>
      </c>
      <c r="AW64" s="2">
        <f>+VLOOKUP($AO64,'Transmission costs'!$M$11:$O$124,2,FALSE)</f>
        <v>28011654.623493757</v>
      </c>
      <c r="AX64" s="2">
        <f>+VLOOKUP($AO64,'Transmission costs'!$M$11:$O$124,3,FALSE)</f>
        <v>108657383.21383867</v>
      </c>
      <c r="AY64" s="2">
        <f>+VLOOKUP(AO64,Revenue!$J$11:$K$123,2,FALSE)</f>
        <v>607549381.61678755</v>
      </c>
      <c r="AZ64" s="2">
        <f>+VLOOKUP(AO64,Batteries!$J$11:$K$123,2,FALSE)</f>
        <v>-41763789.528664425</v>
      </c>
    </row>
    <row r="65" spans="2:52" x14ac:dyDescent="0.35">
      <c r="B65" s="1" t="s">
        <v>55</v>
      </c>
      <c r="C65" s="2">
        <v>321472678.07355303</v>
      </c>
      <c r="D65" s="2">
        <v>28375787.142372798</v>
      </c>
      <c r="E65" s="2">
        <v>744578139.13935697</v>
      </c>
      <c r="F65" s="2">
        <v>-394729672.39412999</v>
      </c>
      <c r="G65" s="2">
        <v>349848465.21592599</v>
      </c>
      <c r="H65" s="2">
        <v>828034320.95574498</v>
      </c>
      <c r="I65" s="2">
        <v>433304648.56161398</v>
      </c>
      <c r="J65" s="2">
        <f>+VLOOKUP($B65,'Transmission costs'!$A$11:$C$124,2,FALSE)</f>
        <v>13815037.248875862</v>
      </c>
      <c r="K65" s="2">
        <f>+VLOOKUP($B65,'Transmission costs'!$A$11:$C$124,3,FALSE)</f>
        <v>60905132.860949226</v>
      </c>
      <c r="L65" s="2">
        <f>+VLOOKUP(B65,Revenue!$A$11:$B$123,2,FALSE)</f>
        <v>423105461.0658024</v>
      </c>
      <c r="M65" s="2">
        <f>+VLOOKUP(B65,Batteries!$A$11:$B$123,2,FALSE)</f>
        <v>-36366086.20431412</v>
      </c>
      <c r="O65" s="1" t="s">
        <v>55</v>
      </c>
      <c r="P65" s="2">
        <v>-1434032613.40764</v>
      </c>
      <c r="Q65" s="2">
        <v>2052964019.9269099</v>
      </c>
      <c r="R65" s="2">
        <v>-1434032613.40764</v>
      </c>
      <c r="S65" s="2">
        <v>2052964019.9269099</v>
      </c>
      <c r="T65" s="2">
        <v>618931406.51926303</v>
      </c>
      <c r="U65" s="2">
        <v>-1306097753.4210701</v>
      </c>
      <c r="V65" s="2">
        <v>746866266.50583899</v>
      </c>
      <c r="W65" s="2">
        <f>+VLOOKUP($O65,'Transmission costs'!$E$11:$G$124,2,FALSE)</f>
        <v>27693363.828194767</v>
      </c>
      <c r="X65" s="2">
        <f>+VLOOKUP($O65,'Transmission costs'!$E$11:$G$124,3,FALSE)</f>
        <v>119499888.08188744</v>
      </c>
      <c r="Y65" s="2">
        <v>0</v>
      </c>
      <c r="Z65" s="2">
        <f>+VLOOKUP(O65,Batteries!$D$11:$E$123,2,FALSE)</f>
        <v>-36128335.732884206</v>
      </c>
      <c r="AB65" s="1" t="s">
        <v>55</v>
      </c>
      <c r="AC65" s="2">
        <v>-120902939.057872</v>
      </c>
      <c r="AD65" s="2">
        <v>143280703.12791899</v>
      </c>
      <c r="AE65" s="2">
        <v>886616831.86858702</v>
      </c>
      <c r="AF65" s="2">
        <v>-864239067.76971304</v>
      </c>
      <c r="AG65" s="2">
        <v>22377764.070046902</v>
      </c>
      <c r="AH65" s="2">
        <v>975378838.84935999</v>
      </c>
      <c r="AI65" s="2">
        <v>111139771.079648</v>
      </c>
      <c r="AJ65" s="2">
        <f>VLOOKUP($AB65,'Transmission costs'!$I$11:$K$124,2,FALSE)</f>
        <v>32214143.231663499</v>
      </c>
      <c r="AK65" s="2">
        <f>VLOOKUP($AB65,'Transmission costs'!$I$11:$K$124,3,FALSE)</f>
        <v>84610064.008123606</v>
      </c>
      <c r="AL65" s="2">
        <f>+VLOOKUP(AB65,Revenue!$G$11:$H$123,2,FALSE)</f>
        <v>1007519770.9264582</v>
      </c>
      <c r="AM65" s="2">
        <f>+VLOOKUP(AB65,Batteries!$G$11:$H$123,2,FALSE)</f>
        <v>-36366086.20431412</v>
      </c>
      <c r="AO65" s="1" t="s">
        <v>55</v>
      </c>
      <c r="AP65" s="2">
        <v>-1319678834.72683</v>
      </c>
      <c r="AQ65" s="2">
        <v>1163942146.4620299</v>
      </c>
      <c r="AR65" s="2">
        <v>-712129453.11004496</v>
      </c>
      <c r="AS65" s="2">
        <v>556392764.85368896</v>
      </c>
      <c r="AT65" s="2">
        <v>-155736688.264797</v>
      </c>
      <c r="AU65" s="2">
        <v>-598805545.03939199</v>
      </c>
      <c r="AV65" s="2">
        <v>-42412780.185702197</v>
      </c>
      <c r="AW65" s="2">
        <f>+VLOOKUP($AO65,'Transmission costs'!$M$11:$O$124,2,FALSE)</f>
        <v>21069229.68774781</v>
      </c>
      <c r="AX65" s="2">
        <f>+VLOOKUP($AO65,'Transmission costs'!$M$11:$O$124,3,FALSE)</f>
        <v>98027051.554086789</v>
      </c>
      <c r="AY65" s="2">
        <f>+VLOOKUP(AO65,Revenue!$J$11:$K$123,2,FALSE)</f>
        <v>607549381.6167866</v>
      </c>
      <c r="AZ65" s="2">
        <f>+VLOOKUP(AO65,Batteries!$J$11:$K$123,2,FALSE)</f>
        <v>-36366086.20431412</v>
      </c>
    </row>
    <row r="66" spans="2:52" x14ac:dyDescent="0.35">
      <c r="B66" s="1" t="s">
        <v>56</v>
      </c>
      <c r="C66" s="2">
        <v>814386213.69559801</v>
      </c>
      <c r="D66" s="2">
        <v>397317026.45931602</v>
      </c>
      <c r="E66" s="2">
        <v>1237700317.8004</v>
      </c>
      <c r="F66" s="2">
        <v>-25997076.116193</v>
      </c>
      <c r="G66" s="2">
        <v>1211703240.1549101</v>
      </c>
      <c r="H66" s="2">
        <v>1337991275.72034</v>
      </c>
      <c r="I66" s="2">
        <v>1311994199.6041501</v>
      </c>
      <c r="J66" s="2">
        <f>+VLOOKUP($B66,'Transmission costs'!$A$11:$C$124,2,FALSE)</f>
        <v>61942930.337048851</v>
      </c>
      <c r="K66" s="2">
        <f>+VLOOKUP($B66,'Transmission costs'!$A$11:$C$124,3,FALSE)</f>
        <v>104582765.38961072</v>
      </c>
      <c r="L66" s="2">
        <f>+VLOOKUP(B66,Revenue!$A$11:$B$123,2,FALSE)</f>
        <v>423314104.1048097</v>
      </c>
      <c r="M66" s="2">
        <f>+VLOOKUP(B66,Batteries!$A$11:$B$123,2,FALSE)</f>
        <v>-57651122.867374524</v>
      </c>
      <c r="O66" s="1" t="s">
        <v>56</v>
      </c>
      <c r="P66" s="2">
        <v>1836564820.1312799</v>
      </c>
      <c r="Q66" s="2">
        <v>-225788056.09321699</v>
      </c>
      <c r="R66" s="2">
        <v>1836564820.1312799</v>
      </c>
      <c r="S66" s="2">
        <v>-225788056.093216</v>
      </c>
      <c r="T66" s="2">
        <v>1610776764.03807</v>
      </c>
      <c r="U66" s="2">
        <v>1909680147.1693599</v>
      </c>
      <c r="V66" s="2">
        <v>1683892091.0761399</v>
      </c>
      <c r="W66" s="2">
        <f>+VLOOKUP($O66,'Transmission costs'!$E$11:$G$124,2,FALSE)</f>
        <v>40151536.540007927</v>
      </c>
      <c r="X66" s="2">
        <f>+VLOOKUP($O66,'Transmission costs'!$E$11:$G$124,3,FALSE)</f>
        <v>59541410.97819268</v>
      </c>
      <c r="Y66" s="2">
        <v>0</v>
      </c>
      <c r="Z66" s="2">
        <f>+VLOOKUP(O66,Batteries!$D$11:$E$123,2,FALSE)</f>
        <v>-53725452.599893026</v>
      </c>
      <c r="AB66" s="1" t="s">
        <v>56</v>
      </c>
      <c r="AC66" s="2">
        <v>-629244767.52402699</v>
      </c>
      <c r="AD66" s="2">
        <v>794572626.71246099</v>
      </c>
      <c r="AE66" s="2">
        <v>370300400.74342197</v>
      </c>
      <c r="AF66" s="2">
        <v>-204972541.52616099</v>
      </c>
      <c r="AG66" s="2">
        <v>165327859.188434</v>
      </c>
      <c r="AH66" s="2">
        <v>494473146.23709202</v>
      </c>
      <c r="AI66" s="2">
        <v>289500604.710931</v>
      </c>
      <c r="AJ66" s="2">
        <f>VLOOKUP($AB66,'Transmission costs'!$I$11:$K$124,2,FALSE)</f>
        <v>60058018.1714589</v>
      </c>
      <c r="AK66" s="2">
        <f>VLOOKUP($AB66,'Transmission costs'!$I$11:$K$124,3,FALSE)</f>
        <v>126579640.79775412</v>
      </c>
      <c r="AL66" s="2">
        <f>+VLOOKUP(AB66,Revenue!$G$11:$H$123,2,FALSE)</f>
        <v>999545168.26744831</v>
      </c>
      <c r="AM66" s="2">
        <f>+VLOOKUP(AB66,Batteries!$G$11:$H$123,2,FALSE)</f>
        <v>-57651122.867374524</v>
      </c>
      <c r="AO66" s="1" t="s">
        <v>56</v>
      </c>
      <c r="AP66" s="2">
        <v>-262572781.868889</v>
      </c>
      <c r="AQ66" s="2">
        <v>1003320902.4611</v>
      </c>
      <c r="AR66" s="2">
        <v>344851582.95859402</v>
      </c>
      <c r="AS66" s="2">
        <v>395896537.642066</v>
      </c>
      <c r="AT66" s="2">
        <v>740748120.59221804</v>
      </c>
      <c r="AU66" s="2">
        <v>464155952.17240697</v>
      </c>
      <c r="AV66" s="2">
        <v>860052489.81447399</v>
      </c>
      <c r="AW66" s="2">
        <f>+VLOOKUP($AO66,'Transmission costs'!$M$11:$O$124,2,FALSE)</f>
        <v>58865746.721373342</v>
      </c>
      <c r="AX66" s="2">
        <f>+VLOOKUP($AO66,'Transmission costs'!$M$11:$O$124,3,FALSE)</f>
        <v>120518993.06781165</v>
      </c>
      <c r="AY66" s="2">
        <f>+VLOOKUP(AO66,Revenue!$J$11:$K$123,2,FALSE)</f>
        <v>607424364.82748294</v>
      </c>
      <c r="AZ66" s="2">
        <f>+VLOOKUP(AO66,Batteries!$J$11:$K$123,2,FALSE)</f>
        <v>-57651122.867374524</v>
      </c>
    </row>
    <row r="67" spans="2:52" x14ac:dyDescent="0.35">
      <c r="B67" s="1" t="s">
        <v>57</v>
      </c>
      <c r="C67" s="2">
        <v>-1760896847.9443099</v>
      </c>
      <c r="D67" s="2">
        <v>2376021898.4658799</v>
      </c>
      <c r="E67" s="2">
        <v>-1340678326.27426</v>
      </c>
      <c r="F67" s="2">
        <v>1955803378.32513</v>
      </c>
      <c r="G67" s="2">
        <v>615125050.52156699</v>
      </c>
      <c r="H67" s="2">
        <v>-1144462767.4184599</v>
      </c>
      <c r="I67" s="2">
        <v>811340610.90666795</v>
      </c>
      <c r="J67" s="2">
        <f>+VLOOKUP($B67,'Transmission costs'!$A$11:$C$124,2,FALSE)</f>
        <v>58921712.717789985</v>
      </c>
      <c r="K67" s="2">
        <f>+VLOOKUP($B67,'Transmission costs'!$A$11:$C$124,3,FALSE)</f>
        <v>204601800.41778293</v>
      </c>
      <c r="L67" s="2">
        <f>+VLOOKUP(B67,Revenue!$A$11:$B$123,2,FALSE)</f>
        <v>420218521.67004693</v>
      </c>
      <c r="M67" s="2">
        <f>+VLOOKUP(B67,Batteries!$A$11:$B$123,2,FALSE)</f>
        <v>-50535471.155806988</v>
      </c>
      <c r="O67" s="1" t="s">
        <v>57</v>
      </c>
      <c r="P67" s="2">
        <v>-1902178435.1991999</v>
      </c>
      <c r="Q67" s="2">
        <v>2827013569.4808202</v>
      </c>
      <c r="R67" s="2">
        <v>-1902178435.1991999</v>
      </c>
      <c r="S67" s="2">
        <v>2827013569.4808202</v>
      </c>
      <c r="T67" s="2">
        <v>924835134.28162301</v>
      </c>
      <c r="U67" s="2">
        <v>-1689142198.0044501</v>
      </c>
      <c r="V67" s="2">
        <v>1137871371.4763701</v>
      </c>
      <c r="W67" s="2">
        <f>+VLOOKUP($O67,'Transmission costs'!$E$11:$G$124,2,FALSE)</f>
        <v>60437879.748497188</v>
      </c>
      <c r="X67" s="2">
        <f>+VLOOKUP($O67,'Transmission costs'!$E$11:$G$124,3,FALSE)</f>
        <v>224804755.194307</v>
      </c>
      <c r="Y67" s="2">
        <v>0</v>
      </c>
      <c r="Z67" s="2">
        <f>+VLOOKUP(O67,Batteries!$D$11:$E$123,2,FALSE)</f>
        <v>-48669361.748939812</v>
      </c>
      <c r="AB67" s="1" t="s">
        <v>57</v>
      </c>
      <c r="AC67" s="2">
        <v>-1351617418.82795</v>
      </c>
      <c r="AD67" s="2">
        <v>1736399987.7163401</v>
      </c>
      <c r="AE67" s="2">
        <v>-355151275.92041498</v>
      </c>
      <c r="AF67" s="2">
        <v>739933844.83763504</v>
      </c>
      <c r="AG67" s="2">
        <v>384782568.88839298</v>
      </c>
      <c r="AH67" s="2">
        <v>-166841125.26637501</v>
      </c>
      <c r="AI67" s="2">
        <v>573092719.57125998</v>
      </c>
      <c r="AJ67" s="2">
        <f>VLOOKUP($AB67,'Transmission costs'!$I$11:$K$124,2,FALSE)</f>
        <v>61982030.741148092</v>
      </c>
      <c r="AK67" s="2">
        <f>VLOOKUP($AB67,'Transmission costs'!$I$11:$K$124,3,FALSE)</f>
        <v>199756710.23938134</v>
      </c>
      <c r="AL67" s="2">
        <f>+VLOOKUP(AB67,Revenue!$G$11:$H$123,2,FALSE)</f>
        <v>996466142.90753627</v>
      </c>
      <c r="AM67" s="2">
        <f>+VLOOKUP(AB67,Batteries!$G$11:$H$123,2,FALSE)</f>
        <v>-50535471.155806988</v>
      </c>
      <c r="AO67" s="1" t="s">
        <v>57</v>
      </c>
      <c r="AP67" s="2">
        <v>-1424682583.8583801</v>
      </c>
      <c r="AQ67" s="2">
        <v>2023405190.5710299</v>
      </c>
      <c r="AR67" s="2">
        <v>-819127641.22777903</v>
      </c>
      <c r="AS67" s="2">
        <v>1417850247.9488699</v>
      </c>
      <c r="AT67" s="2">
        <v>598722606.71264994</v>
      </c>
      <c r="AU67" s="2">
        <v>-631065944.38707399</v>
      </c>
      <c r="AV67" s="2">
        <v>786784303.56179798</v>
      </c>
      <c r="AW67" s="2">
        <f>+VLOOKUP($AO67,'Transmission costs'!$M$11:$O$124,2,FALSE)</f>
        <v>59044974.005525388</v>
      </c>
      <c r="AX67" s="2">
        <f>+VLOOKUP($AO67,'Transmission costs'!$M$11:$O$124,3,FALSE)</f>
        <v>196571199.69042394</v>
      </c>
      <c r="AY67" s="2">
        <f>+VLOOKUP(AO67,Revenue!$J$11:$K$123,2,FALSE)</f>
        <v>605554942.63060653</v>
      </c>
      <c r="AZ67" s="2">
        <f>+VLOOKUP(AO67,Batteries!$J$11:$K$123,2,FALSE)</f>
        <v>-50535471.155806988</v>
      </c>
    </row>
    <row r="68" spans="2:52" x14ac:dyDescent="0.35">
      <c r="B68" s="1" t="s">
        <v>58</v>
      </c>
      <c r="C68" s="2">
        <v>-21508558.002320599</v>
      </c>
      <c r="D68" s="2">
        <v>878102370.35892701</v>
      </c>
      <c r="E68" s="2">
        <v>401803596.528611</v>
      </c>
      <c r="F68" s="2">
        <v>454790217.35729599</v>
      </c>
      <c r="G68" s="2">
        <v>856593812.35660601</v>
      </c>
      <c r="H68" s="2">
        <v>507826864.47623003</v>
      </c>
      <c r="I68" s="2">
        <v>962617081.83352602</v>
      </c>
      <c r="J68" s="2">
        <f>+VLOOKUP($B68,'Transmission costs'!$A$11:$C$124,2,FALSE)</f>
        <v>56439037.483868279</v>
      </c>
      <c r="K68" s="2">
        <f>+VLOOKUP($B68,'Transmission costs'!$A$11:$C$124,3,FALSE)</f>
        <v>110509045.82004766</v>
      </c>
      <c r="L68" s="2">
        <f>+VLOOKUP(B68,Revenue!$A$11:$B$123,2,FALSE)</f>
        <v>423312154.53093076</v>
      </c>
      <c r="M68" s="2">
        <f>+VLOOKUP(B68,Batteries!$A$11:$B$123,2,FALSE)</f>
        <v>-51953259.611439623</v>
      </c>
      <c r="O68" s="1" t="s">
        <v>58</v>
      </c>
      <c r="P68" s="2">
        <v>1005747717.15172</v>
      </c>
      <c r="Q68" s="2">
        <v>255568402.78011101</v>
      </c>
      <c r="R68" s="2">
        <v>1005747717.15172</v>
      </c>
      <c r="S68" s="2">
        <v>255568402.78011101</v>
      </c>
      <c r="T68" s="2">
        <v>1261316119.9318299</v>
      </c>
      <c r="U68" s="2">
        <v>1086837301.0190599</v>
      </c>
      <c r="V68" s="2">
        <v>1342405703.79917</v>
      </c>
      <c r="W68" s="2">
        <f>+VLOOKUP($O68,'Transmission costs'!$E$11:$G$124,2,FALSE)</f>
        <v>34686311.932300605</v>
      </c>
      <c r="X68" s="2">
        <f>+VLOOKUP($O68,'Transmission costs'!$E$11:$G$124,3,FALSE)</f>
        <v>65704327.280470386</v>
      </c>
      <c r="Y68" s="2">
        <v>0</v>
      </c>
      <c r="Z68" s="2">
        <f>+VLOOKUP(O68,Batteries!$D$11:$E$123,2,FALSE)</f>
        <v>-50071568.519166835</v>
      </c>
      <c r="AB68" s="1" t="s">
        <v>58</v>
      </c>
      <c r="AC68" s="2">
        <v>-1462990025.4514599</v>
      </c>
      <c r="AD68" s="2">
        <v>1278240525.0262799</v>
      </c>
      <c r="AE68" s="2">
        <v>-463445361.58125401</v>
      </c>
      <c r="AF68" s="2">
        <v>278695861.18490702</v>
      </c>
      <c r="AG68" s="2">
        <v>-184749500.42517301</v>
      </c>
      <c r="AH68" s="2">
        <v>-333519118.35230702</v>
      </c>
      <c r="AI68" s="2">
        <v>-54823257.1673996</v>
      </c>
      <c r="AJ68" s="2">
        <f>VLOOKUP($AB68,'Transmission costs'!$I$11:$K$124,2,FALSE)</f>
        <v>54565123.165470757</v>
      </c>
      <c r="AK68" s="2">
        <f>VLOOKUP($AB68,'Transmission costs'!$I$11:$K$124,3,FALSE)</f>
        <v>132538106.78297828</v>
      </c>
      <c r="AL68" s="2">
        <f>+VLOOKUP(AB68,Revenue!$G$11:$H$123,2,FALSE)</f>
        <v>999544663.87020457</v>
      </c>
      <c r="AM68" s="2">
        <f>+VLOOKUP(AB68,Batteries!$G$11:$H$123,2,FALSE)</f>
        <v>-51953259.611439623</v>
      </c>
      <c r="AO68" s="1" t="s">
        <v>58</v>
      </c>
      <c r="AP68" s="2">
        <v>-1105283985.9216399</v>
      </c>
      <c r="AQ68" s="2">
        <v>1487115979.52075</v>
      </c>
      <c r="AR68" s="2">
        <v>-497859376.803128</v>
      </c>
      <c r="AS68" s="2">
        <v>879691370.41068804</v>
      </c>
      <c r="AT68" s="2">
        <v>381831993.59911698</v>
      </c>
      <c r="AU68" s="2">
        <v>-372887842.00223398</v>
      </c>
      <c r="AV68" s="2">
        <v>506803528.40845299</v>
      </c>
      <c r="AW68" s="2">
        <f>+VLOOKUP($AO68,'Transmission costs'!$M$11:$O$124,2,FALSE)</f>
        <v>53442023.101580769</v>
      </c>
      <c r="AX68" s="2">
        <f>+VLOOKUP($AO68,'Transmission costs'!$M$11:$O$124,3,FALSE)</f>
        <v>126460298.29103468</v>
      </c>
      <c r="AY68" s="2">
        <f>+VLOOKUP(AO68,Revenue!$J$11:$K$123,2,FALSE)</f>
        <v>607424609.11851144</v>
      </c>
      <c r="AZ68" s="2">
        <f>+VLOOKUP(AO68,Batteries!$J$11:$K$123,2,FALSE)</f>
        <v>-51953259.611439623</v>
      </c>
    </row>
    <row r="69" spans="2:52" x14ac:dyDescent="0.35">
      <c r="B69" s="1" t="s">
        <v>59</v>
      </c>
      <c r="C69" s="2">
        <v>161031530.09752899</v>
      </c>
      <c r="D69" s="2">
        <v>609881476.75265098</v>
      </c>
      <c r="E69" s="2">
        <v>584343703.96942401</v>
      </c>
      <c r="F69" s="2">
        <v>186569304.41005701</v>
      </c>
      <c r="G69" s="2">
        <v>770913006.85018098</v>
      </c>
      <c r="H69" s="2">
        <v>673591974.41563106</v>
      </c>
      <c r="I69" s="2">
        <v>860161278.82568896</v>
      </c>
      <c r="J69" s="2">
        <f>+VLOOKUP($B69,'Transmission costs'!$A$11:$C$124,2,FALSE)</f>
        <v>47250207.354802482</v>
      </c>
      <c r="K69" s="2">
        <f>+VLOOKUP($B69,'Transmission costs'!$A$11:$C$124,3,FALSE)</f>
        <v>98880316.368986487</v>
      </c>
      <c r="L69" s="2">
        <f>+VLOOKUP(B69,Revenue!$A$11:$B$123,2,FALSE)</f>
        <v>423312173.87189388</v>
      </c>
      <c r="M69" s="2">
        <f>+VLOOKUP(B69,Batteries!$A$11:$B$123,2,FALSE)</f>
        <v>-37618161.432022572</v>
      </c>
      <c r="O69" s="1" t="s">
        <v>59</v>
      </c>
      <c r="P69" s="2">
        <v>867265099.01917899</v>
      </c>
      <c r="Q69" s="2">
        <v>264018524.30088401</v>
      </c>
      <c r="R69" s="2">
        <v>867265099.01917899</v>
      </c>
      <c r="S69" s="2">
        <v>264018524.30088401</v>
      </c>
      <c r="T69" s="2">
        <v>1131283623.32006</v>
      </c>
      <c r="U69" s="2">
        <v>939288201.43839097</v>
      </c>
      <c r="V69" s="2">
        <v>1203306725.73927</v>
      </c>
      <c r="W69" s="2">
        <f>+VLOOKUP($O69,'Transmission costs'!$E$11:$G$124,2,FALSE)</f>
        <v>31136716.819597207</v>
      </c>
      <c r="X69" s="2">
        <f>+VLOOKUP($O69,'Transmission costs'!$E$11:$G$124,3,FALSE)</f>
        <v>65779408.278216593</v>
      </c>
      <c r="Y69" s="2">
        <v>0</v>
      </c>
      <c r="Z69" s="2">
        <f>+VLOOKUP(O69,Batteries!$D$11:$E$123,2,FALSE)</f>
        <v>-37380410.960592657</v>
      </c>
      <c r="AB69" s="1" t="s">
        <v>59</v>
      </c>
      <c r="AC69" s="2">
        <v>-1279846416.3634701</v>
      </c>
      <c r="AD69" s="2">
        <v>1010029070.00927</v>
      </c>
      <c r="AE69" s="2">
        <v>-280301740.75254798</v>
      </c>
      <c r="AF69" s="2">
        <v>10484394.4271775</v>
      </c>
      <c r="AG69" s="2">
        <v>-269817346.35419703</v>
      </c>
      <c r="AH69" s="2">
        <v>-167150426.01563701</v>
      </c>
      <c r="AI69" s="2">
        <v>-156666031.58846</v>
      </c>
      <c r="AJ69" s="2">
        <f>VLOOKUP($AB69,'Transmission costs'!$I$11:$K$124,2,FALSE)</f>
        <v>45377804.333320864</v>
      </c>
      <c r="AK69" s="2">
        <f>VLOOKUP($AB69,'Transmission costs'!$I$11:$K$124,3,FALSE)</f>
        <v>120910957.63820854</v>
      </c>
      <c r="AL69" s="2">
        <f>+VLOOKUP(AB69,Revenue!$G$11:$H$123,2,FALSE)</f>
        <v>999544675.61092162</v>
      </c>
      <c r="AM69" s="2">
        <f>+VLOOKUP(AB69,Batteries!$G$11:$H$123,2,FALSE)</f>
        <v>-37618161.432022572</v>
      </c>
      <c r="AO69" s="1" t="s">
        <v>59</v>
      </c>
      <c r="AP69" s="2">
        <v>-923488733.15773201</v>
      </c>
      <c r="AQ69" s="2">
        <v>1219077413.2525799</v>
      </c>
      <c r="AR69" s="2">
        <v>-316062954.36722201</v>
      </c>
      <c r="AS69" s="2">
        <v>611651634.47051895</v>
      </c>
      <c r="AT69" s="2">
        <v>295588680.09485501</v>
      </c>
      <c r="AU69" s="2">
        <v>-207907188.46713299</v>
      </c>
      <c r="AV69" s="2">
        <v>403744446.00338602</v>
      </c>
      <c r="AW69" s="2">
        <f>+VLOOKUP($AO69,'Transmission costs'!$M$11:$O$124,2,FALSE)</f>
        <v>44305125.077230208</v>
      </c>
      <c r="AX69" s="2">
        <f>+VLOOKUP($AO69,'Transmission costs'!$M$11:$O$124,3,FALSE)</f>
        <v>114842729.54529606</v>
      </c>
      <c r="AY69" s="2">
        <f>+VLOOKUP(AO69,Revenue!$J$11:$K$123,2,FALSE)</f>
        <v>607425778.79050899</v>
      </c>
      <c r="AZ69" s="2">
        <f>+VLOOKUP(AO69,Batteries!$J$11:$K$123,2,FALSE)</f>
        <v>-37618161.432022572</v>
      </c>
    </row>
    <row r="70" spans="2:52" x14ac:dyDescent="0.35">
      <c r="B70" s="1" t="s">
        <v>60</v>
      </c>
      <c r="C70" s="2">
        <v>862189061.84038997</v>
      </c>
      <c r="D70" s="2">
        <v>-81133741.757862002</v>
      </c>
      <c r="E70" s="2">
        <v>1277216487.8618901</v>
      </c>
      <c r="F70" s="2">
        <v>-496161166.25006598</v>
      </c>
      <c r="G70" s="2">
        <v>781055320.08252895</v>
      </c>
      <c r="H70" s="2">
        <v>1396063703.5143001</v>
      </c>
      <c r="I70" s="2">
        <v>899902537.26423502</v>
      </c>
      <c r="J70" s="2">
        <f>+VLOOKUP($B70,'Transmission costs'!$A$11:$C$124,2,FALSE)</f>
        <v>40946114.680719942</v>
      </c>
      <c r="K70" s="2">
        <f>+VLOOKUP($B70,'Transmission costs'!$A$11:$C$124,3,FALSE)</f>
        <v>103552483.65425876</v>
      </c>
      <c r="L70" s="2">
        <f>+VLOOKUP(B70,Revenue!$A$11:$B$123,2,FALSE)</f>
        <v>415027426.02150345</v>
      </c>
      <c r="M70" s="2">
        <f>+VLOOKUP(B70,Batteries!$A$11:$B$123,2,FALSE)</f>
        <v>-56240846.678866714</v>
      </c>
      <c r="O70" s="1" t="s">
        <v>60</v>
      </c>
      <c r="P70" s="2">
        <v>-3601850011.5495901</v>
      </c>
      <c r="Q70" s="2">
        <v>3921490540.0238099</v>
      </c>
      <c r="R70" s="2">
        <v>-3601850011.5495901</v>
      </c>
      <c r="S70" s="2">
        <v>3921490540.0238099</v>
      </c>
      <c r="T70" s="2">
        <v>319640528.47421402</v>
      </c>
      <c r="U70" s="2">
        <v>-3362729061.9147201</v>
      </c>
      <c r="V70" s="2">
        <v>558761478.10908198</v>
      </c>
      <c r="W70" s="2">
        <f>+VLOOKUP($O70,'Transmission costs'!$E$11:$G$124,2,FALSE)</f>
        <v>79041222.334566817</v>
      </c>
      <c r="X70" s="2">
        <f>+VLOOKUP($O70,'Transmission costs'!$E$11:$G$124,3,FALSE)</f>
        <v>265835938.50357258</v>
      </c>
      <c r="Y70" s="2">
        <v>0</v>
      </c>
      <c r="Z70" s="2">
        <f>+VLOOKUP(O70,Batteries!$D$11:$E$123,2,FALSE)</f>
        <v>-52326233.465862155</v>
      </c>
      <c r="AB70" s="1" t="s">
        <v>60</v>
      </c>
      <c r="AC70" s="2">
        <v>-552402431.17920804</v>
      </c>
      <c r="AD70" s="2">
        <v>182636456.44300401</v>
      </c>
      <c r="AE70" s="2">
        <v>458079700.827654</v>
      </c>
      <c r="AF70" s="2">
        <v>-827845675.53503203</v>
      </c>
      <c r="AG70" s="2">
        <v>-369765974.73620301</v>
      </c>
      <c r="AH70" s="2">
        <v>583108256.08777106</v>
      </c>
      <c r="AI70" s="2">
        <v>-244737419.44726101</v>
      </c>
      <c r="AJ70" s="2">
        <f>VLOOKUP($AB70,'Transmission costs'!$I$11:$K$124,2,FALSE)</f>
        <v>50045923.588257417</v>
      </c>
      <c r="AK70" s="2">
        <f>VLOOKUP($AB70,'Transmission costs'!$I$11:$K$124,3,FALSE)</f>
        <v>118833632.16950686</v>
      </c>
      <c r="AL70" s="2">
        <f>+VLOOKUP(AB70,Revenue!$G$11:$H$123,2,FALSE)</f>
        <v>1010482132.0068624</v>
      </c>
      <c r="AM70" s="2">
        <f>+VLOOKUP(AB70,Batteries!$G$11:$H$123,2,FALSE)</f>
        <v>-56240846.678866714</v>
      </c>
      <c r="AO70" s="1" t="s">
        <v>60</v>
      </c>
      <c r="AP70" s="2">
        <v>-17571511.9751845</v>
      </c>
      <c r="AQ70" s="2">
        <v>489467028.84775299</v>
      </c>
      <c r="AR70" s="2">
        <v>582943604.69503295</v>
      </c>
      <c r="AS70" s="2">
        <v>-111048087.814022</v>
      </c>
      <c r="AT70" s="2">
        <v>471895516.87256902</v>
      </c>
      <c r="AU70" s="2">
        <v>700577451.80484796</v>
      </c>
      <c r="AV70" s="2">
        <v>589529363.99082601</v>
      </c>
      <c r="AW70" s="2">
        <f>+VLOOKUP($AO70,'Transmission costs'!$M$11:$O$124,2,FALSE)</f>
        <v>48194982.361444734</v>
      </c>
      <c r="AX70" s="2">
        <f>+VLOOKUP($AO70,'Transmission costs'!$M$11:$O$124,3,FALSE)</f>
        <v>109587982.79239255</v>
      </c>
      <c r="AY70" s="2">
        <f>+VLOOKUP(AO70,Revenue!$J$11:$K$123,2,FALSE)</f>
        <v>600515116.67021668</v>
      </c>
      <c r="AZ70" s="2">
        <f>+VLOOKUP(AO70,Batteries!$J$11:$K$123,2,FALSE)</f>
        <v>-56240846.678866714</v>
      </c>
    </row>
    <row r="71" spans="2:52" x14ac:dyDescent="0.35">
      <c r="B71" s="1" t="s">
        <v>61</v>
      </c>
      <c r="C71" s="2">
        <v>1666013621.1347799</v>
      </c>
      <c r="D71" s="2">
        <v>-848354635.66046095</v>
      </c>
      <c r="E71" s="2">
        <v>2081041139.76963</v>
      </c>
      <c r="F71" s="2">
        <v>-1263382152.766</v>
      </c>
      <c r="G71" s="2">
        <v>817658985.47432697</v>
      </c>
      <c r="H71" s="2">
        <v>2183996991.0669899</v>
      </c>
      <c r="I71" s="2">
        <v>920614838.30098796</v>
      </c>
      <c r="J71" s="2">
        <f>+VLOOKUP($B71,'Transmission costs'!$A$11:$C$124,2,FALSE)</f>
        <v>27341208.809685256</v>
      </c>
      <c r="K71" s="2">
        <f>+VLOOKUP($B71,'Transmission costs'!$A$11:$C$124,3,FALSE)</f>
        <v>79374633.25868766</v>
      </c>
      <c r="L71" s="2">
        <f>+VLOOKUP(B71,Revenue!$A$11:$B$123,2,FALSE)</f>
        <v>415027518.63484687</v>
      </c>
      <c r="M71" s="2">
        <f>+VLOOKUP(B71,Batteries!$A$11:$B$123,2,FALSE)</f>
        <v>-50922426.848356999</v>
      </c>
      <c r="O71" s="1" t="s">
        <v>61</v>
      </c>
      <c r="P71" s="2">
        <v>-2814845349.9727702</v>
      </c>
      <c r="Q71" s="2">
        <v>3168430645.93997</v>
      </c>
      <c r="R71" s="2">
        <v>-2814845349.9727702</v>
      </c>
      <c r="S71" s="2">
        <v>3168430645.93997</v>
      </c>
      <c r="T71" s="2">
        <v>353585295.96719599</v>
      </c>
      <c r="U71" s="2">
        <v>-2590209851.57619</v>
      </c>
      <c r="V71" s="2">
        <v>578220794.363778</v>
      </c>
      <c r="W71" s="2">
        <f>+VLOOKUP($O71,'Transmission costs'!$E$11:$G$124,2,FALSE)</f>
        <v>66382519.993858419</v>
      </c>
      <c r="X71" s="2">
        <f>+VLOOKUP($O71,'Transmission costs'!$E$11:$G$124,3,FALSE)</f>
        <v>241955660.17622274</v>
      </c>
      <c r="Y71" s="2">
        <v>0</v>
      </c>
      <c r="Z71" s="2">
        <f>+VLOOKUP(O71,Batteries!$D$11:$E$123,2,FALSE)</f>
        <v>-49062358.214216456</v>
      </c>
      <c r="AB71" s="1" t="s">
        <v>61</v>
      </c>
      <c r="AC71" s="2">
        <v>250414337.50628799</v>
      </c>
      <c r="AD71" s="2">
        <v>-584502248.13355005</v>
      </c>
      <c r="AE71" s="2">
        <v>1260896625.2321301</v>
      </c>
      <c r="AF71" s="2">
        <v>-1594984535.83057</v>
      </c>
      <c r="AG71" s="2">
        <v>-334087910.627262</v>
      </c>
      <c r="AH71" s="2">
        <v>1370029905.8591199</v>
      </c>
      <c r="AI71" s="2">
        <v>-224954629.97145101</v>
      </c>
      <c r="AJ71" s="2">
        <f>VLOOKUP($AB71,'Transmission costs'!$I$11:$K$124,2,FALSE)</f>
        <v>36441203.89108111</v>
      </c>
      <c r="AK71" s="2">
        <f>VLOOKUP($AB71,'Transmission costs'!$I$11:$K$124,3,FALSE)</f>
        <v>94652057.669707388</v>
      </c>
      <c r="AL71" s="2">
        <f>+VLOOKUP(AB71,Revenue!$G$11:$H$123,2,FALSE)</f>
        <v>1010482287.7258478</v>
      </c>
      <c r="AM71" s="2">
        <f>+VLOOKUP(AB71,Batteries!$G$11:$H$123,2,FALSE)</f>
        <v>-50922426.848356999</v>
      </c>
      <c r="AO71" s="1" t="s">
        <v>61</v>
      </c>
      <c r="AP71" s="2">
        <v>781881621.11839902</v>
      </c>
      <c r="AQ71" s="2">
        <v>-277646493.80875498</v>
      </c>
      <c r="AR71" s="2">
        <v>1382396943.82511</v>
      </c>
      <c r="AS71" s="2">
        <v>-878161816.50703096</v>
      </c>
      <c r="AT71" s="2">
        <v>504235127.30964398</v>
      </c>
      <c r="AU71" s="2">
        <v>1484062255.39836</v>
      </c>
      <c r="AV71" s="2">
        <v>605900438.89133406</v>
      </c>
      <c r="AW71" s="2">
        <f>+VLOOKUP($AO71,'Transmission costs'!$M$11:$O$124,2,FALSE)</f>
        <v>34668353.534630172</v>
      </c>
      <c r="AX71" s="2">
        <f>+VLOOKUP($AO71,'Transmission costs'!$M$11:$O$124,3,FALSE)</f>
        <v>85411238.259521261</v>
      </c>
      <c r="AY71" s="2">
        <f>+VLOOKUP(AO71,Revenue!$J$11:$K$123,2,FALSE)</f>
        <v>600515322.70671797</v>
      </c>
      <c r="AZ71" s="2">
        <f>+VLOOKUP(AO71,Batteries!$J$11:$K$123,2,FALSE)</f>
        <v>-50922426.848356999</v>
      </c>
    </row>
    <row r="72" spans="2:52" x14ac:dyDescent="0.35">
      <c r="B72" s="1" t="s">
        <v>62</v>
      </c>
      <c r="C72" s="2">
        <v>4621382417.88484</v>
      </c>
      <c r="D72" s="2">
        <v>-3040291309.1866498</v>
      </c>
      <c r="E72" s="2">
        <v>5036409945.9962997</v>
      </c>
      <c r="F72" s="2">
        <v>-3455318835.7687998</v>
      </c>
      <c r="G72" s="2">
        <v>1581091108.69819</v>
      </c>
      <c r="H72" s="2">
        <v>5035256278.7022495</v>
      </c>
      <c r="I72" s="2">
        <v>1579937442.93345</v>
      </c>
      <c r="J72" s="2">
        <f>+VLOOKUP($B72,'Transmission costs'!$A$11:$C$124,2,FALSE)</f>
        <v>-4039252.4793113023</v>
      </c>
      <c r="K72" s="2">
        <f>+VLOOKUP($B72,'Transmission costs'!$A$11:$C$124,3,FALSE)</f>
        <v>-40033441.841371126</v>
      </c>
      <c r="L72" s="2">
        <f>+VLOOKUP(B72,Revenue!$A$11:$B$123,2,FALSE)</f>
        <v>415027528.11145282</v>
      </c>
      <c r="M72" s="2">
        <f>+VLOOKUP(B72,Batteries!$A$11:$B$123,2,FALSE)</f>
        <v>-34840522.068012603</v>
      </c>
      <c r="O72" s="1" t="s">
        <v>62</v>
      </c>
      <c r="P72" s="2">
        <v>141922389.02449301</v>
      </c>
      <c r="Q72" s="2">
        <v>978439951.00391698</v>
      </c>
      <c r="R72" s="2">
        <v>141922389.02449399</v>
      </c>
      <c r="S72" s="2">
        <v>978439951.00391698</v>
      </c>
      <c r="T72" s="2">
        <v>1120362340.02841</v>
      </c>
      <c r="U72" s="2">
        <v>263901551.58522201</v>
      </c>
      <c r="V72" s="2">
        <v>1242341502.5891299</v>
      </c>
      <c r="W72" s="2">
        <f>+VLOOKUP($O72,'Transmission costs'!$E$11:$G$124,2,FALSE)</f>
        <v>35420333.124545962</v>
      </c>
      <c r="X72" s="2">
        <f>+VLOOKUP($O72,'Transmission costs'!$E$11:$G$124,3,FALSE)</f>
        <v>122796724.08869129</v>
      </c>
      <c r="Y72" s="2">
        <v>0</v>
      </c>
      <c r="Z72" s="2">
        <f>+VLOOKUP(O72,Batteries!$D$11:$E$123,2,FALSE)</f>
        <v>-34602771.596582681</v>
      </c>
      <c r="AB72" s="1" t="s">
        <v>62</v>
      </c>
      <c r="AC72" s="2">
        <v>3202413312.90663</v>
      </c>
      <c r="AD72" s="2">
        <v>-2776412650.38201</v>
      </c>
      <c r="AE72" s="2">
        <v>4212895614.54567</v>
      </c>
      <c r="AF72" s="2">
        <v>-3786894951.9922199</v>
      </c>
      <c r="AG72" s="2">
        <v>426000662.524625</v>
      </c>
      <c r="AH72" s="2">
        <v>4217918327.2306299</v>
      </c>
      <c r="AI72" s="2">
        <v>431023375.23841399</v>
      </c>
      <c r="AJ72" s="2">
        <f>VLOOKUP($AB72,'Transmission costs'!$I$11:$K$124,2,FALSE)</f>
        <v>5061625.2885219026</v>
      </c>
      <c r="AK72" s="2">
        <f>VLOOKUP($AB72,'Transmission costs'!$I$11:$K$124,3,FALSE)</f>
        <v>-24756184.094528172</v>
      </c>
      <c r="AL72" s="2">
        <f>+VLOOKUP(AB72,Revenue!$G$11:$H$123,2,FALSE)</f>
        <v>1010482301.6390316</v>
      </c>
      <c r="AM72" s="2">
        <f>+VLOOKUP(AB72,Batteries!$G$11:$H$123,2,FALSE)</f>
        <v>-34840522.068012603</v>
      </c>
      <c r="AO72" s="1" t="s">
        <v>62</v>
      </c>
      <c r="AP72" s="2">
        <v>3734793869.7962198</v>
      </c>
      <c r="AQ72" s="2">
        <v>-2469554980.6550798</v>
      </c>
      <c r="AR72" s="2">
        <v>4335309201.2493496</v>
      </c>
      <c r="AS72" s="2">
        <v>-3070070312.0997701</v>
      </c>
      <c r="AT72" s="2">
        <v>1265238889.14113</v>
      </c>
      <c r="AU72" s="2">
        <v>4332850676.5236502</v>
      </c>
      <c r="AV72" s="2">
        <v>1262780364.4238701</v>
      </c>
      <c r="AW72" s="2">
        <f>+VLOOKUP($AO72,'Transmission costs'!$M$11:$O$124,2,FALSE)</f>
        <v>3301652.1462202044</v>
      </c>
      <c r="AX72" s="2">
        <f>+VLOOKUP($AO72,'Transmission costs'!$M$11:$O$124,3,FALSE)</f>
        <v>-33997394.64749489</v>
      </c>
      <c r="AY72" s="2">
        <f>+VLOOKUP(AO72,Revenue!$J$11:$K$123,2,FALSE)</f>
        <v>600515331.45313215</v>
      </c>
      <c r="AZ72" s="2">
        <f>+VLOOKUP(AO72,Batteries!$J$11:$K$123,2,FALSE)</f>
        <v>-34840522.068012603</v>
      </c>
    </row>
    <row r="73" spans="2:52" x14ac:dyDescent="0.35">
      <c r="B73" s="1" t="s">
        <v>64</v>
      </c>
      <c r="C73" s="2">
        <v>-1807621685.3891699</v>
      </c>
      <c r="D73" s="2">
        <v>1649674540.4435501</v>
      </c>
      <c r="E73" s="2">
        <v>-1383267358.9725299</v>
      </c>
      <c r="F73" s="2">
        <v>1225320215.5562</v>
      </c>
      <c r="G73" s="2">
        <v>-157947144.94562301</v>
      </c>
      <c r="H73" s="2">
        <v>-1244104327.5118301</v>
      </c>
      <c r="I73" s="2">
        <v>-18784111.955624301</v>
      </c>
      <c r="J73" s="2">
        <f>+VLOOKUP($B73,'Transmission costs'!$A$11:$C$124,2,FALSE)</f>
        <v>25462278.761607297</v>
      </c>
      <c r="K73" s="2">
        <f>+VLOOKUP($B73,'Transmission costs'!$A$11:$C$124,3,FALSE)</f>
        <v>113774657.71995451</v>
      </c>
      <c r="L73" s="2">
        <f>+VLOOKUP(B73,Revenue!$A$11:$B$123,2,FALSE)</f>
        <v>424354326.41664112</v>
      </c>
      <c r="M73" s="2">
        <f>+VLOOKUP(B73,Batteries!$A$11:$B$123,2,FALSE)</f>
        <v>-50850652.502350226</v>
      </c>
      <c r="O73" s="1" t="s">
        <v>64</v>
      </c>
      <c r="P73" s="2">
        <v>-2207355344.7084999</v>
      </c>
      <c r="Q73" s="2">
        <v>2454088099.0851998</v>
      </c>
      <c r="R73" s="2">
        <v>-2207355344.7084999</v>
      </c>
      <c r="S73" s="2">
        <v>2454088099.0851998</v>
      </c>
      <c r="T73" s="2">
        <v>246732754.376706</v>
      </c>
      <c r="U73" s="2">
        <v>-2057070009.9135499</v>
      </c>
      <c r="V73" s="2">
        <v>397018089.17165297</v>
      </c>
      <c r="W73" s="2">
        <f>+VLOOKUP($O73,'Transmission costs'!$E$11:$G$124,2,FALSE)</f>
        <v>22547665.408279937</v>
      </c>
      <c r="X73" s="2">
        <f>+VLOOKUP($O73,'Transmission costs'!$E$11:$G$124,3,FALSE)</f>
        <v>123864038.79315022</v>
      </c>
      <c r="Y73" s="2">
        <v>0</v>
      </c>
      <c r="Z73" s="2">
        <f>+VLOOKUP(O73,Batteries!$D$11:$E$123,2,FALSE)</f>
        <v>-48968961.41007743</v>
      </c>
      <c r="AB73" s="1" t="s">
        <v>64</v>
      </c>
      <c r="AC73" s="2">
        <v>-1382029053.6696601</v>
      </c>
      <c r="AD73" s="2">
        <v>982767583.58256495</v>
      </c>
      <c r="AE73" s="2">
        <v>-380404384.49786401</v>
      </c>
      <c r="AF73" s="2">
        <v>-18857085.560409602</v>
      </c>
      <c r="AG73" s="2">
        <v>-399261470.08710003</v>
      </c>
      <c r="AH73" s="2">
        <v>-255479699.61972699</v>
      </c>
      <c r="AI73" s="2">
        <v>-274336785.18013602</v>
      </c>
      <c r="AJ73" s="2">
        <f>VLOOKUP($AB73,'Transmission costs'!$I$11:$K$124,2,FALSE)</f>
        <v>35941774.280421235</v>
      </c>
      <c r="AK73" s="2">
        <f>VLOOKUP($AB73,'Transmission costs'!$I$11:$K$124,3,FALSE)</f>
        <v>110015806.65620807</v>
      </c>
      <c r="AL73" s="2">
        <f>+VLOOKUP(AB73,Revenue!$G$11:$H$123,2,FALSE)</f>
        <v>1001624669.1718004</v>
      </c>
      <c r="AM73" s="2">
        <f>+VLOOKUP(AB73,Batteries!$G$11:$H$123,2,FALSE)</f>
        <v>-50850652.502350226</v>
      </c>
      <c r="AO73" s="1" t="s">
        <v>64</v>
      </c>
      <c r="AP73" s="2">
        <v>-1273061540.90627</v>
      </c>
      <c r="AQ73" s="2">
        <v>1039450004.33866</v>
      </c>
      <c r="AR73" s="2">
        <v>-665351961.00042498</v>
      </c>
      <c r="AS73" s="2">
        <v>431740424.44125199</v>
      </c>
      <c r="AT73" s="2">
        <v>-233611536.567615</v>
      </c>
      <c r="AU73" s="2">
        <v>-541542403.78604496</v>
      </c>
      <c r="AV73" s="2">
        <v>-109801979.34479301</v>
      </c>
      <c r="AW73" s="2">
        <f>+VLOOKUP($AO73,'Transmission costs'!$M$11:$O$124,2,FALSE)</f>
        <v>19941227.798252027</v>
      </c>
      <c r="AX73" s="2">
        <f>+VLOOKUP($AO73,'Transmission costs'!$M$11:$O$124,3,FALSE)</f>
        <v>92900132.51028119</v>
      </c>
      <c r="AY73" s="2">
        <f>+VLOOKUP(AO73,Revenue!$J$11:$K$123,2,FALSE)</f>
        <v>607709579.9058522</v>
      </c>
      <c r="AZ73" s="2">
        <f>+VLOOKUP(AO73,Batteries!$J$11:$K$123,2,FALSE)</f>
        <v>-50850652.502350226</v>
      </c>
    </row>
    <row r="74" spans="2:52" x14ac:dyDescent="0.35">
      <c r="B74" s="1" t="s">
        <v>65</v>
      </c>
      <c r="C74" s="2">
        <v>-96911972.236520797</v>
      </c>
      <c r="D74" s="2">
        <v>627718893.01842499</v>
      </c>
      <c r="E74" s="2">
        <v>327355076.958269</v>
      </c>
      <c r="F74" s="2">
        <v>203451845.352934</v>
      </c>
      <c r="G74" s="2">
        <v>530806920.78190398</v>
      </c>
      <c r="H74" s="2">
        <v>423980927.033391</v>
      </c>
      <c r="I74" s="2">
        <v>627432772.38632596</v>
      </c>
      <c r="J74" s="2">
        <f>+VLOOKUP($B74,'Transmission costs'!$A$11:$C$124,2,FALSE)</f>
        <v>42780752.102169491</v>
      </c>
      <c r="K74" s="2">
        <f>+VLOOKUP($B74,'Transmission costs'!$A$11:$C$124,3,FALSE)</f>
        <v>88387608.150231451</v>
      </c>
      <c r="L74" s="2">
        <f>+VLOOKUP(B74,Revenue!$A$11:$B$123,2,FALSE)</f>
        <v>424267049.19478947</v>
      </c>
      <c r="M74" s="2">
        <f>+VLOOKUP(B74,Batteries!$A$11:$B$123,2,FALSE)</f>
        <v>-51018994.027059138</v>
      </c>
      <c r="O74" s="1" t="s">
        <v>65</v>
      </c>
      <c r="P74" s="2">
        <v>-1162401852.29263</v>
      </c>
      <c r="Q74" s="2">
        <v>1850955989.3647599</v>
      </c>
      <c r="R74" s="2">
        <v>-1162401852.29263</v>
      </c>
      <c r="S74" s="2">
        <v>1850955989.3647599</v>
      </c>
      <c r="T74" s="2">
        <v>688554137.07213199</v>
      </c>
      <c r="U74" s="2">
        <v>-1040355811.50974</v>
      </c>
      <c r="V74" s="2">
        <v>810600177.85502005</v>
      </c>
      <c r="W74" s="2">
        <f>+VLOOKUP($O74,'Transmission costs'!$E$11:$G$124,2,FALSE)</f>
        <v>35263903.488352619</v>
      </c>
      <c r="X74" s="2">
        <f>+VLOOKUP($O74,'Transmission costs'!$E$11:$G$124,3,FALSE)</f>
        <v>108172641.33645409</v>
      </c>
      <c r="Y74" s="2">
        <v>0</v>
      </c>
      <c r="Z74" s="2">
        <f>+VLOOKUP(O74,Batteries!$D$11:$E$123,2,FALSE)</f>
        <v>-49137302.93478635</v>
      </c>
      <c r="AB74" s="1" t="s">
        <v>65</v>
      </c>
      <c r="AC74" s="2">
        <v>-1823271453.1119001</v>
      </c>
      <c r="AD74" s="2">
        <v>1737338105.8311501</v>
      </c>
      <c r="AE74" s="2">
        <v>-821079173.60050404</v>
      </c>
      <c r="AF74" s="2">
        <v>735145826.34858096</v>
      </c>
      <c r="AG74" s="2">
        <v>-85933347.280750707</v>
      </c>
      <c r="AH74" s="2">
        <v>-686359219.57637894</v>
      </c>
      <c r="AI74" s="2">
        <v>48786606.772202097</v>
      </c>
      <c r="AJ74" s="2">
        <f>VLOOKUP($AB74,'Transmission costs'!$I$11:$K$124,2,FALSE)</f>
        <v>60569651.961723402</v>
      </c>
      <c r="AK74" s="2">
        <f>VLOOKUP($AB74,'Transmission costs'!$I$11:$K$124,3,FALSE)</f>
        <v>144270611.95878997</v>
      </c>
      <c r="AL74" s="2">
        <f>+VLOOKUP(AB74,Revenue!$G$11:$H$123,2,FALSE)</f>
        <v>1002192279.5113987</v>
      </c>
      <c r="AM74" s="2">
        <f>+VLOOKUP(AB74,Batteries!$G$11:$H$123,2,FALSE)</f>
        <v>-51018994.027059138</v>
      </c>
      <c r="AO74" s="1" t="s">
        <v>65</v>
      </c>
      <c r="AP74" s="2">
        <v>-883669030.76664197</v>
      </c>
      <c r="AQ74" s="2">
        <v>1094287599.06318</v>
      </c>
      <c r="AR74" s="2">
        <v>-275478354.11877</v>
      </c>
      <c r="AS74" s="2">
        <v>486096922.42375398</v>
      </c>
      <c r="AT74" s="2">
        <v>210618568.29654199</v>
      </c>
      <c r="AU74" s="2">
        <v>-157265328.75545701</v>
      </c>
      <c r="AV74" s="2">
        <v>328831593.66829699</v>
      </c>
      <c r="AW74" s="2">
        <f>+VLOOKUP($AO74,'Transmission costs'!$M$11:$O$124,2,FALSE)</f>
        <v>41789488.211104266</v>
      </c>
      <c r="AX74" s="2">
        <f>+VLOOKUP($AO74,'Transmission costs'!$M$11:$O$124,3,FALSE)</f>
        <v>108983519.54735827</v>
      </c>
      <c r="AY74" s="2">
        <f>+VLOOKUP(AO74,Revenue!$J$11:$K$123,2,FALSE)</f>
        <v>608190676.64787114</v>
      </c>
      <c r="AZ74" s="2">
        <f>+VLOOKUP(AO74,Batteries!$J$11:$K$123,2,FALSE)</f>
        <v>-51018994.027059138</v>
      </c>
    </row>
    <row r="75" spans="2:52" x14ac:dyDescent="0.35">
      <c r="B75" s="1" t="s">
        <v>66</v>
      </c>
      <c r="C75" s="2">
        <v>1836746904.29335</v>
      </c>
      <c r="D75" s="2">
        <v>-347991553.215662</v>
      </c>
      <c r="E75" s="2">
        <v>2259693124.5945501</v>
      </c>
      <c r="F75" s="2">
        <v>-770937771.98755503</v>
      </c>
      <c r="G75" s="2">
        <v>1488755351.0776899</v>
      </c>
      <c r="H75" s="2">
        <v>2345282580.0981202</v>
      </c>
      <c r="I75" s="2">
        <v>1574344808.11057</v>
      </c>
      <c r="J75" s="2">
        <f>+VLOOKUP($B75,'Transmission costs'!$A$11:$C$124,2,FALSE)</f>
        <v>59678742.080300108</v>
      </c>
      <c r="K75" s="2">
        <f>+VLOOKUP($B75,'Transmission costs'!$A$11:$C$124,3,FALSE)</f>
        <v>87448993.347219184</v>
      </c>
      <c r="L75" s="2">
        <f>+VLOOKUP(B75,Revenue!$A$11:$B$123,2,FALSE)</f>
        <v>422946220.30119306</v>
      </c>
      <c r="M75" s="2">
        <f>+VLOOKUP(B75,Batteries!$A$11:$B$123,2,FALSE)</f>
        <v>-57819204.23665747</v>
      </c>
      <c r="O75" s="1" t="s">
        <v>66</v>
      </c>
      <c r="P75" s="2">
        <v>1055872124.72676</v>
      </c>
      <c r="Q75" s="2">
        <v>715818258.86505997</v>
      </c>
      <c r="R75" s="2">
        <v>1055872124.72676</v>
      </c>
      <c r="S75" s="2">
        <v>715818258.86505997</v>
      </c>
      <c r="T75" s="2">
        <v>1771690383.59182</v>
      </c>
      <c r="U75" s="2">
        <v>1169914420.85039</v>
      </c>
      <c r="V75" s="2">
        <v>1885732679.7154601</v>
      </c>
      <c r="W75" s="2">
        <f>+VLOOKUP($O75,'Transmission costs'!$E$11:$G$124,2,FALSE)</f>
        <v>46663270.28110645</v>
      </c>
      <c r="X75" s="2">
        <f>+VLOOKUP($O75,'Transmission costs'!$E$11:$G$124,3,FALSE)</f>
        <v>106818735.04364803</v>
      </c>
      <c r="Y75" s="2">
        <v>0</v>
      </c>
      <c r="Z75" s="2">
        <f>+VLOOKUP(O75,Batteries!$D$11:$E$123,2,FALSE)</f>
        <v>-53886831.361096874</v>
      </c>
      <c r="AB75" s="1" t="s">
        <v>66</v>
      </c>
      <c r="AC75" s="2">
        <v>791377008.52455199</v>
      </c>
      <c r="AD75" s="2">
        <v>2496961.5134038599</v>
      </c>
      <c r="AE75" s="2">
        <v>1792781651.11641</v>
      </c>
      <c r="AF75" s="2">
        <v>-998907681.049631</v>
      </c>
      <c r="AG75" s="2">
        <v>793873970.03795695</v>
      </c>
      <c r="AH75" s="2">
        <v>1892145030.8479199</v>
      </c>
      <c r="AI75" s="2">
        <v>893237349.79829395</v>
      </c>
      <c r="AJ75" s="2">
        <f>VLOOKUP($AB75,'Transmission costs'!$I$11:$K$124,2,FALSE)</f>
        <v>74385896.181158349</v>
      </c>
      <c r="AK75" s="2">
        <f>VLOOKUP($AB75,'Transmission costs'!$I$11:$K$124,3,FALSE)</f>
        <v>115930071.67601131</v>
      </c>
      <c r="AL75" s="2">
        <f>+VLOOKUP(AB75,Revenue!$G$11:$H$123,2,FALSE)</f>
        <v>1001404642.5918618</v>
      </c>
      <c r="AM75" s="2">
        <f>+VLOOKUP(AB75,Batteries!$G$11:$H$123,2,FALSE)</f>
        <v>-57819204.23665747</v>
      </c>
      <c r="AO75" s="1" t="s">
        <v>66</v>
      </c>
      <c r="AP75" s="2">
        <v>1654961615.6585701</v>
      </c>
      <c r="AQ75" s="2">
        <v>-351174116.188335</v>
      </c>
      <c r="AR75" s="2">
        <v>2261710035.8366699</v>
      </c>
      <c r="AS75" s="2">
        <v>-957922536.35798705</v>
      </c>
      <c r="AT75" s="2">
        <v>1303787499.4702401</v>
      </c>
      <c r="AU75" s="2">
        <v>2347713821.86936</v>
      </c>
      <c r="AV75" s="2">
        <v>1389791285.51138</v>
      </c>
      <c r="AW75" s="2">
        <f>+VLOOKUP($AO75,'Transmission costs'!$M$11:$O$124,2,FALSE)</f>
        <v>59575253.212353982</v>
      </c>
      <c r="AX75" s="2">
        <f>+VLOOKUP($AO75,'Transmission costs'!$M$11:$O$124,3,FALSE)</f>
        <v>87759835.008392692</v>
      </c>
      <c r="AY75" s="2">
        <f>+VLOOKUP(AO75,Revenue!$J$11:$K$123,2,FALSE)</f>
        <v>606748420.17809272</v>
      </c>
      <c r="AZ75" s="2">
        <f>+VLOOKUP(AO75,Batteries!$J$11:$K$123,2,FALSE)</f>
        <v>-57819204.23665747</v>
      </c>
    </row>
    <row r="76" spans="2:52" x14ac:dyDescent="0.35">
      <c r="B76" s="1" t="s">
        <v>67</v>
      </c>
      <c r="C76" s="2">
        <v>1441584368.6273999</v>
      </c>
      <c r="D76" s="2">
        <v>-608587336.75464499</v>
      </c>
      <c r="E76" s="2">
        <v>1864530778.33799</v>
      </c>
      <c r="F76" s="2">
        <v>-1031533744.93593</v>
      </c>
      <c r="G76" s="2">
        <v>832997031.872756</v>
      </c>
      <c r="H76" s="2">
        <v>1909189359.61677</v>
      </c>
      <c r="I76" s="2">
        <v>877655614.68084395</v>
      </c>
      <c r="J76" s="2">
        <f>+VLOOKUP($B76,'Transmission costs'!$A$11:$C$124,2,FALSE)</f>
        <v>37311139.112072684</v>
      </c>
      <c r="K76" s="2">
        <f>+VLOOKUP($B76,'Transmission costs'!$A$11:$C$124,3,FALSE)</f>
        <v>44535469.140391313</v>
      </c>
      <c r="L76" s="2">
        <f>+VLOOKUP(B76,Revenue!$A$11:$B$123,2,FALSE)</f>
        <v>422946409.71058732</v>
      </c>
      <c r="M76" s="2">
        <f>+VLOOKUP(B76,Batteries!$A$11:$B$123,2,FALSE)</f>
        <v>-37434251.250467256</v>
      </c>
      <c r="O76" s="1" t="s">
        <v>67</v>
      </c>
      <c r="P76" s="2">
        <v>-1265275244.2881801</v>
      </c>
      <c r="Q76" s="2">
        <v>2181127494.3748298</v>
      </c>
      <c r="R76" s="2">
        <v>-1265275244.2881801</v>
      </c>
      <c r="S76" s="2">
        <v>2181127494.3748298</v>
      </c>
      <c r="T76" s="2">
        <v>915852250.08664799</v>
      </c>
      <c r="U76" s="2">
        <v>-1144080600.9102399</v>
      </c>
      <c r="V76" s="2">
        <v>1037046893.4645801</v>
      </c>
      <c r="W76" s="2">
        <f>+VLOOKUP($O76,'Transmission costs'!$E$11:$G$124,2,FALSE)</f>
        <v>39853273.614502154</v>
      </c>
      <c r="X76" s="2">
        <f>+VLOOKUP($O76,'Transmission costs'!$E$11:$G$124,3,FALSE)</f>
        <v>123851416.21340436</v>
      </c>
      <c r="Y76" s="2">
        <v>0</v>
      </c>
      <c r="Z76" s="2">
        <f>+VLOOKUP(O76,Batteries!$D$11:$E$123,2,FALSE)</f>
        <v>-37196500.779037341</v>
      </c>
      <c r="AB76" s="1" t="s">
        <v>67</v>
      </c>
      <c r="AC76" s="2">
        <v>395957201.604563</v>
      </c>
      <c r="AD76" s="2">
        <v>-257927914.96317101</v>
      </c>
      <c r="AE76" s="2">
        <v>1397361833.1406701</v>
      </c>
      <c r="AF76" s="2">
        <v>-1259332546.4704499</v>
      </c>
      <c r="AG76" s="2">
        <v>138029286.64139101</v>
      </c>
      <c r="AH76" s="2">
        <v>1455800790.82708</v>
      </c>
      <c r="AI76" s="2">
        <v>196468244.35662499</v>
      </c>
      <c r="AJ76" s="2">
        <f>VLOOKUP($AB76,'Transmission costs'!$I$11:$K$124,2,FALSE)</f>
        <v>52025719.595278352</v>
      </c>
      <c r="AK76" s="2">
        <f>VLOOKUP($AB76,'Transmission costs'!$I$11:$K$124,3,FALSE)</f>
        <v>73030426.031217471</v>
      </c>
      <c r="AL76" s="2">
        <f>+VLOOKUP(AB76,Revenue!$G$11:$H$123,2,FALSE)</f>
        <v>1001404631.5361093</v>
      </c>
      <c r="AM76" s="2">
        <f>+VLOOKUP(AB76,Batteries!$G$11:$H$123,2,FALSE)</f>
        <v>-37434251.250467256</v>
      </c>
      <c r="AO76" s="1" t="s">
        <v>67</v>
      </c>
      <c r="AP76" s="2">
        <v>1259608728.2256999</v>
      </c>
      <c r="AQ76" s="2">
        <v>-611769911.42856205</v>
      </c>
      <c r="AR76" s="2">
        <v>1866357337.6612101</v>
      </c>
      <c r="AS76" s="2">
        <v>-1218518520.8556199</v>
      </c>
      <c r="AT76" s="2">
        <v>647838816.79714704</v>
      </c>
      <c r="AU76" s="2">
        <v>1911430252.9173</v>
      </c>
      <c r="AV76" s="2">
        <v>692911732.06167603</v>
      </c>
      <c r="AW76" s="2">
        <f>+VLOOKUP($AO76,'Transmission costs'!$M$11:$O$124,2,FALSE)</f>
        <v>37207648.40048895</v>
      </c>
      <c r="AX76" s="2">
        <f>+VLOOKUP($AO76,'Transmission costs'!$M$11:$O$124,3,FALSE)</f>
        <v>44846312.406108424</v>
      </c>
      <c r="AY76" s="2">
        <f>+VLOOKUP(AO76,Revenue!$J$11:$K$123,2,FALSE)</f>
        <v>606748609.43550324</v>
      </c>
      <c r="AZ76" s="2">
        <f>+VLOOKUP(AO76,Batteries!$J$11:$K$123,2,FALSE)</f>
        <v>-37434251.250467256</v>
      </c>
    </row>
    <row r="77" spans="2:52" x14ac:dyDescent="0.35">
      <c r="B77" s="1" t="s">
        <v>68</v>
      </c>
      <c r="C77" s="2">
        <v>714609647.58780396</v>
      </c>
      <c r="D77" s="2">
        <v>431200556.24417001</v>
      </c>
      <c r="E77" s="2">
        <v>1130687062.5899601</v>
      </c>
      <c r="F77" s="2">
        <v>15123142.7713081</v>
      </c>
      <c r="G77" s="2">
        <v>1145810203.83197</v>
      </c>
      <c r="H77" s="2">
        <v>1273943638.0454199</v>
      </c>
      <c r="I77" s="2">
        <v>1289066780.81673</v>
      </c>
      <c r="J77" s="2">
        <f>+VLOOKUP($B77,'Transmission costs'!$A$11:$C$124,2,FALSE)</f>
        <v>51138328.857768625</v>
      </c>
      <c r="K77" s="2">
        <f>+VLOOKUP($B77,'Transmission costs'!$A$11:$C$124,3,FALSE)</f>
        <v>138356499.14429539</v>
      </c>
      <c r="L77" s="2">
        <f>+VLOOKUP(B77,Revenue!$A$11:$B$123,2,FALSE)</f>
        <v>416077415.00216144</v>
      </c>
      <c r="M77" s="2">
        <f>+VLOOKUP(B77,Batteries!$A$11:$B$123,2,FALSE)</f>
        <v>-56038405.168934226</v>
      </c>
      <c r="O77" s="1" t="s">
        <v>68</v>
      </c>
      <c r="P77" s="2">
        <v>-2415801926.6205902</v>
      </c>
      <c r="Q77" s="2">
        <v>3065942165.3968501</v>
      </c>
      <c r="R77" s="2">
        <v>-2415801926.6206002</v>
      </c>
      <c r="S77" s="2">
        <v>3065942165.3968501</v>
      </c>
      <c r="T77" s="2">
        <v>650140238.77625799</v>
      </c>
      <c r="U77" s="2">
        <v>-2151858927.6356201</v>
      </c>
      <c r="V77" s="2">
        <v>914083237.76123095</v>
      </c>
      <c r="W77" s="2">
        <f>+VLOOKUP($O77,'Transmission costs'!$E$11:$G$124,2,FALSE)</f>
        <v>59825412.973522708</v>
      </c>
      <c r="X77" s="2">
        <f>+VLOOKUP($O77,'Transmission costs'!$E$11:$G$124,3,FALSE)</f>
        <v>271644620.00256544</v>
      </c>
      <c r="Y77" s="2">
        <v>0</v>
      </c>
      <c r="Z77" s="2">
        <f>+VLOOKUP(O77,Batteries!$D$11:$E$123,2,FALSE)</f>
        <v>-52123791.955929674</v>
      </c>
      <c r="AB77" s="1" t="s">
        <v>68</v>
      </c>
      <c r="AC77" s="2">
        <v>-3147642918.2199798</v>
      </c>
      <c r="AD77" s="2">
        <v>2825668380.48768</v>
      </c>
      <c r="AE77" s="2">
        <v>-2131901644.6157</v>
      </c>
      <c r="AF77" s="2">
        <v>1809927106.91222</v>
      </c>
      <c r="AG77" s="2">
        <v>-321974537.73230499</v>
      </c>
      <c r="AH77" s="2">
        <v>-1873829095.1442599</v>
      </c>
      <c r="AI77" s="2">
        <v>-63901988.232038401</v>
      </c>
      <c r="AJ77" s="2">
        <f>VLOOKUP($AB77,'Transmission costs'!$I$11:$K$124,2,FALSE)</f>
        <v>72221942.110277072</v>
      </c>
      <c r="AK77" s="2">
        <f>VLOOKUP($AB77,'Transmission costs'!$I$11:$K$124,3,FALSE)</f>
        <v>274256086.41278404</v>
      </c>
      <c r="AL77" s="2">
        <f>+VLOOKUP(AB77,Revenue!$G$11:$H$123,2,FALSE)</f>
        <v>1015741273.6042831</v>
      </c>
      <c r="AM77" s="2">
        <f>+VLOOKUP(AB77,Batteries!$G$11:$H$123,2,FALSE)</f>
        <v>-56038405.168934226</v>
      </c>
      <c r="AO77" s="1" t="s">
        <v>68</v>
      </c>
      <c r="AP77" s="2">
        <v>-70585085.475391701</v>
      </c>
      <c r="AQ77" s="2">
        <v>772128421.98198497</v>
      </c>
      <c r="AR77" s="2">
        <v>530706343.18955201</v>
      </c>
      <c r="AS77" s="2">
        <v>170836993.32548299</v>
      </c>
      <c r="AT77" s="2">
        <v>701543336.50659299</v>
      </c>
      <c r="AU77" s="2">
        <v>695887459.73596203</v>
      </c>
      <c r="AV77" s="2">
        <v>866724453.06144404</v>
      </c>
      <c r="AW77" s="2">
        <f>+VLOOKUP($AO77,'Transmission costs'!$M$11:$O$124,2,FALSE)</f>
        <v>45826728.445325278</v>
      </c>
      <c r="AX77" s="2">
        <f>+VLOOKUP($AO77,'Transmission costs'!$M$11:$O$124,3,FALSE)</f>
        <v>154969439.8227993</v>
      </c>
      <c r="AY77" s="2">
        <f>+VLOOKUP(AO77,Revenue!$J$11:$K$123,2,FALSE)</f>
        <v>601291428.66494274</v>
      </c>
      <c r="AZ77" s="2">
        <f>+VLOOKUP(AO77,Batteries!$J$11:$K$123,2,FALSE)</f>
        <v>-56038405.168934226</v>
      </c>
    </row>
    <row r="78" spans="2:52" x14ac:dyDescent="0.35">
      <c r="B78" s="1" t="s">
        <v>69</v>
      </c>
      <c r="C78" s="2">
        <v>2982105566.6395102</v>
      </c>
      <c r="D78" s="2">
        <v>-1026580884.84655</v>
      </c>
      <c r="E78" s="2">
        <v>3398182940.2436199</v>
      </c>
      <c r="F78" s="2">
        <v>-1442658256.92137</v>
      </c>
      <c r="G78" s="2">
        <v>1955524681.7929499</v>
      </c>
      <c r="H78" s="2">
        <v>3464180671.47574</v>
      </c>
      <c r="I78" s="2">
        <v>2021522414.5543699</v>
      </c>
      <c r="J78" s="2">
        <f>+VLOOKUP($B78,'Transmission costs'!$A$11:$C$124,2,FALSE)</f>
        <v>26793945.025734827</v>
      </c>
      <c r="K78" s="2">
        <f>+VLOOKUP($B78,'Transmission costs'!$A$11:$C$124,3,FALSE)</f>
        <v>57476321.837740928</v>
      </c>
      <c r="L78" s="2">
        <f>+VLOOKUP(B78,Revenue!$A$11:$B$123,2,FALSE)</f>
        <v>416077373.60411578</v>
      </c>
      <c r="M78" s="2">
        <f>+VLOOKUP(B78,Batteries!$A$11:$B$123,2,FALSE)</f>
        <v>-35315354.420107506</v>
      </c>
      <c r="O78" s="1" t="s">
        <v>69</v>
      </c>
      <c r="P78" s="2">
        <v>69474831.510592505</v>
      </c>
      <c r="Q78" s="2">
        <v>1339697128.97856</v>
      </c>
      <c r="R78" s="2">
        <v>69474831.510592297</v>
      </c>
      <c r="S78" s="2">
        <v>1339697128.97856</v>
      </c>
      <c r="T78" s="2">
        <v>1409171960.48915</v>
      </c>
      <c r="U78" s="2">
        <v>249949983.471113</v>
      </c>
      <c r="V78" s="2">
        <v>1589647112.4496701</v>
      </c>
      <c r="W78" s="2">
        <f>+VLOOKUP($O78,'Transmission costs'!$E$11:$G$124,2,FALSE)</f>
        <v>31503715.409495469</v>
      </c>
      <c r="X78" s="2">
        <f>+VLOOKUP($O78,'Transmission costs'!$E$11:$G$124,3,FALSE)</f>
        <v>176901263.42133853</v>
      </c>
      <c r="Y78" s="2">
        <v>0</v>
      </c>
      <c r="Z78" s="2">
        <f>+VLOOKUP(O78,Batteries!$D$11:$E$123,2,FALSE)</f>
        <v>-35077603.948677599</v>
      </c>
      <c r="AB78" s="1" t="s">
        <v>69</v>
      </c>
      <c r="AC78" s="2">
        <v>-888898846.28034604</v>
      </c>
      <c r="AD78" s="2">
        <v>1367833998.0778799</v>
      </c>
      <c r="AE78" s="2">
        <v>126842426.78043</v>
      </c>
      <c r="AF78" s="2">
        <v>352092725.04592901</v>
      </c>
      <c r="AG78" s="2">
        <v>478935151.79753298</v>
      </c>
      <c r="AH78" s="2">
        <v>307664224.00657701</v>
      </c>
      <c r="AI78" s="2">
        <v>659756949.05250597</v>
      </c>
      <c r="AJ78" s="2">
        <f>VLOOKUP($AB78,'Transmission costs'!$I$11:$K$124,2,FALSE)</f>
        <v>47871878.086907789</v>
      </c>
      <c r="AK78" s="2">
        <f>VLOOKUP($AB78,'Transmission costs'!$I$11:$K$124,3,FALSE)</f>
        <v>193378320.89294595</v>
      </c>
      <c r="AL78" s="2">
        <f>+VLOOKUP(AB78,Revenue!$G$11:$H$123,2,FALSE)</f>
        <v>1015741273.0607769</v>
      </c>
      <c r="AM78" s="2">
        <f>+VLOOKUP(AB78,Batteries!$G$11:$H$123,2,FALSE)</f>
        <v>-35315354.420107506</v>
      </c>
      <c r="AO78" s="1" t="s">
        <v>69</v>
      </c>
      <c r="AP78" s="2">
        <v>2193795706.2400198</v>
      </c>
      <c r="AQ78" s="2">
        <v>-685692374.78418398</v>
      </c>
      <c r="AR78" s="2">
        <v>2795087197.3352599</v>
      </c>
      <c r="AS78" s="2">
        <v>-1286983865.87098</v>
      </c>
      <c r="AT78" s="2">
        <v>1508103331.4558301</v>
      </c>
      <c r="AU78" s="2">
        <v>2883014325.0985799</v>
      </c>
      <c r="AV78" s="2">
        <v>1596030459.2276001</v>
      </c>
      <c r="AW78" s="2">
        <f>+VLOOKUP($AO78,'Transmission costs'!$M$11:$O$124,2,FALSE)</f>
        <v>21480236.227949638</v>
      </c>
      <c r="AX78" s="2">
        <f>+VLOOKUP($AO78,'Transmission costs'!$M$11:$O$124,3,FALSE)</f>
        <v>74092009.571169183</v>
      </c>
      <c r="AY78" s="2">
        <f>+VLOOKUP(AO78,Revenue!$J$11:$K$123,2,FALSE)</f>
        <v>601291491.09523988</v>
      </c>
      <c r="AZ78" s="2">
        <f>+VLOOKUP(AO78,Batteries!$J$11:$K$123,2,FALSE)</f>
        <v>-35315354.420107506</v>
      </c>
    </row>
    <row r="79" spans="2:52" x14ac:dyDescent="0.35">
      <c r="B79" s="1" t="s">
        <v>70</v>
      </c>
      <c r="C79" s="2">
        <v>-343666816.51107103</v>
      </c>
      <c r="D79" s="2">
        <v>675718417.25110698</v>
      </c>
      <c r="E79" s="2">
        <v>80745810.080717593</v>
      </c>
      <c r="F79" s="2">
        <v>251305792.188618</v>
      </c>
      <c r="G79" s="2">
        <v>332051600.740035</v>
      </c>
      <c r="H79" s="2">
        <v>192662861.421983</v>
      </c>
      <c r="I79" s="2">
        <v>443968653.61060101</v>
      </c>
      <c r="J79" s="2">
        <f>+VLOOKUP($B79,'Transmission costs'!$A$11:$C$124,2,FALSE)</f>
        <v>33728515.032977343</v>
      </c>
      <c r="K79" s="2">
        <f>+VLOOKUP($B79,'Transmission costs'!$A$11:$C$124,3,FALSE)</f>
        <v>94626572.347183421</v>
      </c>
      <c r="L79" s="2">
        <f>+VLOOKUP(B79,Revenue!$A$11:$B$123,2,FALSE)</f>
        <v>424412626.59178764</v>
      </c>
      <c r="M79" s="2">
        <f>+VLOOKUP(B79,Batteries!$A$11:$B$123,2,FALSE)</f>
        <v>-51018994.027059138</v>
      </c>
      <c r="O79" s="1" t="s">
        <v>70</v>
      </c>
      <c r="P79" s="2">
        <v>-3729966900.0686998</v>
      </c>
      <c r="Q79" s="2">
        <v>4070105722.7061701</v>
      </c>
      <c r="R79" s="2">
        <v>-3729966900.0686998</v>
      </c>
      <c r="S79" s="2">
        <v>4070105722.7061701</v>
      </c>
      <c r="T79" s="2">
        <v>340138822.63746601</v>
      </c>
      <c r="U79" s="2">
        <v>-3520988802.77736</v>
      </c>
      <c r="V79" s="2">
        <v>549116919.92880201</v>
      </c>
      <c r="W79" s="2">
        <f>+VLOOKUP($O79,'Transmission costs'!$E$11:$G$124,2,FALSE)</f>
        <v>46981666.184159994</v>
      </c>
      <c r="X79" s="2">
        <f>+VLOOKUP($O79,'Transmission costs'!$E$11:$G$124,3,FALSE)</f>
        <v>206815013.19839931</v>
      </c>
      <c r="Y79" s="2">
        <v>0</v>
      </c>
      <c r="Z79" s="2">
        <f>+VLOOKUP(O79,Batteries!$D$11:$E$123,2,FALSE)</f>
        <v>-49144750.277096443</v>
      </c>
      <c r="AB79" s="1" t="s">
        <v>70</v>
      </c>
      <c r="AC79" s="2">
        <v>-1253296515.9119599</v>
      </c>
      <c r="AD79" s="2">
        <v>1268898225.9551799</v>
      </c>
      <c r="AE79" s="2">
        <v>-251104236.40055901</v>
      </c>
      <c r="AF79" s="2">
        <v>266705946.47260901</v>
      </c>
      <c r="AG79" s="2">
        <v>15601710.043222399</v>
      </c>
      <c r="AH79" s="2">
        <v>-118515018.816494</v>
      </c>
      <c r="AI79" s="2">
        <v>148190927.656115</v>
      </c>
      <c r="AJ79" s="2">
        <f>VLOOKUP($AB79,'Transmission costs'!$I$11:$K$124,2,FALSE)</f>
        <v>56214805.056449376</v>
      </c>
      <c r="AK79" s="2">
        <f>VLOOKUP($AB79,'Transmission costs'!$I$11:$K$124,3,FALSE)</f>
        <v>137785028.61345598</v>
      </c>
      <c r="AL79" s="2">
        <f>+VLOOKUP(AB79,Revenue!$G$11:$H$123,2,FALSE)</f>
        <v>1002192279.5113987</v>
      </c>
      <c r="AM79" s="2">
        <f>+VLOOKUP(AB79,Batteries!$G$11:$H$123,2,FALSE)</f>
        <v>-51018994.027059138</v>
      </c>
      <c r="AO79" s="1" t="s">
        <v>70</v>
      </c>
      <c r="AP79" s="2">
        <v>-831268767.82695901</v>
      </c>
      <c r="AQ79" s="2">
        <v>941944501.60508704</v>
      </c>
      <c r="AR79" s="2">
        <v>-222834857.132662</v>
      </c>
      <c r="AS79" s="2">
        <v>333510590.91923201</v>
      </c>
      <c r="AT79" s="2">
        <v>110675733.778127</v>
      </c>
      <c r="AU79" s="2">
        <v>-90396398.602935895</v>
      </c>
      <c r="AV79" s="2">
        <v>243114192.316295</v>
      </c>
      <c r="AW79" s="2">
        <f>+VLOOKUP($AO79,'Transmission costs'!$M$11:$O$124,2,FALSE)</f>
        <v>31790606.690916885</v>
      </c>
      <c r="AX79" s="2">
        <f>+VLOOKUP($AO79,'Transmission costs'!$M$11:$O$124,3,FALSE)</f>
        <v>113210071.19358423</v>
      </c>
      <c r="AY79" s="2">
        <f>+VLOOKUP(AO79,Revenue!$J$11:$K$123,2,FALSE)</f>
        <v>608433910.69429553</v>
      </c>
      <c r="AZ79" s="2">
        <f>+VLOOKUP(AO79,Batteries!$J$11:$K$123,2,FALSE)</f>
        <v>-51018994.027059138</v>
      </c>
    </row>
    <row r="80" spans="2:52" x14ac:dyDescent="0.35">
      <c r="B80" s="1" t="s">
        <v>71</v>
      </c>
      <c r="C80" s="2">
        <v>554533903.27745795</v>
      </c>
      <c r="D80" s="2">
        <v>117582909.574913</v>
      </c>
      <c r="E80" s="2">
        <v>977930880.29392898</v>
      </c>
      <c r="F80" s="2">
        <v>-305814065.91225499</v>
      </c>
      <c r="G80" s="2">
        <v>672116812.85237205</v>
      </c>
      <c r="H80" s="2">
        <v>1111745557.6115799</v>
      </c>
      <c r="I80" s="2">
        <v>805931491.69932497</v>
      </c>
      <c r="J80" s="2">
        <f>+VLOOKUP($B80,'Transmission costs'!$A$11:$C$124,2,FALSE)</f>
        <v>30428904.648646541</v>
      </c>
      <c r="K80" s="2">
        <f>+VLOOKUP($B80,'Transmission costs'!$A$11:$C$124,3,FALSE)</f>
        <v>113396270.223326</v>
      </c>
      <c r="L80" s="2">
        <f>+VLOOKUP(B80,Revenue!$A$11:$B$123,2,FALSE)</f>
        <v>423396977.01646858</v>
      </c>
      <c r="M80" s="2">
        <f>+VLOOKUP(B80,Batteries!$A$11:$B$123,2,FALSE)</f>
        <v>-50847311.742973268</v>
      </c>
      <c r="O80" s="1" t="s">
        <v>71</v>
      </c>
      <c r="P80" s="2">
        <v>-1180882442.7543399</v>
      </c>
      <c r="Q80" s="2">
        <v>2224288877.4004002</v>
      </c>
      <c r="R80" s="2">
        <v>-1180882442.7543399</v>
      </c>
      <c r="S80" s="2">
        <v>2224288877.4004002</v>
      </c>
      <c r="T80" s="2">
        <v>1043406434.64606</v>
      </c>
      <c r="U80" s="2">
        <v>-1000414194.48562</v>
      </c>
      <c r="V80" s="2">
        <v>1223874682.9147799</v>
      </c>
      <c r="W80" s="2">
        <f>+VLOOKUP($O80,'Transmission costs'!$E$11:$G$124,2,FALSE)</f>
        <v>35628207.696697824</v>
      </c>
      <c r="X80" s="2">
        <f>+VLOOKUP($O80,'Transmission costs'!$E$11:$G$124,3,FALSE)</f>
        <v>167123387.97240669</v>
      </c>
      <c r="Y80" s="2">
        <v>0</v>
      </c>
      <c r="Z80" s="2">
        <f>+VLOOKUP(O80,Batteries!$D$11:$E$123,2,FALSE)</f>
        <v>-48973067.993010581</v>
      </c>
      <c r="AB80" s="1" t="s">
        <v>71</v>
      </c>
      <c r="AC80" s="2">
        <v>334771465.19917399</v>
      </c>
      <c r="AD80" s="2">
        <v>38203681.497762702</v>
      </c>
      <c r="AE80" s="2">
        <v>1336164239.31919</v>
      </c>
      <c r="AF80" s="2">
        <v>-963189092.59343302</v>
      </c>
      <c r="AG80" s="2">
        <v>372975146.69693702</v>
      </c>
      <c r="AH80" s="2">
        <v>1476535568.1892099</v>
      </c>
      <c r="AI80" s="2">
        <v>513346475.595779</v>
      </c>
      <c r="AJ80" s="2">
        <f>VLOOKUP($AB80,'Transmission costs'!$I$11:$K$124,2,FALSE)</f>
        <v>35574552.842977583</v>
      </c>
      <c r="AK80" s="2">
        <f>VLOOKUP($AB80,'Transmission costs'!$I$11:$K$124,3,FALSE)</f>
        <v>125098569.97001903</v>
      </c>
      <c r="AL80" s="2">
        <f>+VLOOKUP(AB80,Revenue!$G$11:$H$123,2,FALSE)</f>
        <v>1001392774.1200215</v>
      </c>
      <c r="AM80" s="2">
        <f>+VLOOKUP(AB80,Batteries!$G$11:$H$123,2,FALSE)</f>
        <v>-50847311.742973268</v>
      </c>
      <c r="AO80" s="1" t="s">
        <v>71</v>
      </c>
      <c r="AP80" s="2">
        <v>1207373411.5984399</v>
      </c>
      <c r="AQ80" s="2">
        <v>-791826066.60123301</v>
      </c>
      <c r="AR80" s="2">
        <v>1813752291.9442401</v>
      </c>
      <c r="AS80" s="2">
        <v>-1398204946.93859</v>
      </c>
      <c r="AT80" s="2">
        <v>415547344.99720699</v>
      </c>
      <c r="AU80" s="2">
        <v>1915961086.71559</v>
      </c>
      <c r="AV80" s="2">
        <v>517756139.77699798</v>
      </c>
      <c r="AW80" s="2">
        <f>+VLOOKUP($AO80,'Transmission costs'!$M$11:$O$124,2,FALSE)</f>
        <v>16526195.14295562</v>
      </c>
      <c r="AX80" s="2">
        <f>+VLOOKUP($AO80,'Transmission costs'!$M$11:$O$124,3,FALSE)</f>
        <v>67887678.171330959</v>
      </c>
      <c r="AY80" s="2">
        <f>+VLOOKUP(AO80,Revenue!$J$11:$K$123,2,FALSE)</f>
        <v>606378880.345801</v>
      </c>
      <c r="AZ80" s="2">
        <f>+VLOOKUP(AO80,Batteries!$J$11:$K$123,2,FALSE)</f>
        <v>-50847311.742973268</v>
      </c>
    </row>
    <row r="81" spans="2:52" x14ac:dyDescent="0.35">
      <c r="B81" s="1" t="s">
        <v>72</v>
      </c>
      <c r="C81" s="2">
        <v>-967273648.519508</v>
      </c>
      <c r="D81" s="2">
        <v>1054058059.72684</v>
      </c>
      <c r="E81" s="2">
        <v>-544369155.67400897</v>
      </c>
      <c r="F81" s="2">
        <v>631153568.41065097</v>
      </c>
      <c r="G81" s="2">
        <v>86784411.207341701</v>
      </c>
      <c r="H81" s="2">
        <v>-419520410.43965203</v>
      </c>
      <c r="I81" s="2">
        <v>211633157.97099799</v>
      </c>
      <c r="J81" s="2">
        <f>+VLOOKUP($B81,'Transmission costs'!$A$11:$C$124,2,FALSE)</f>
        <v>22122231.718485396</v>
      </c>
      <c r="K81" s="2">
        <f>+VLOOKUP($B81,'Transmission costs'!$A$11:$C$124,3,FALSE)</f>
        <v>96064005.229023337</v>
      </c>
      <c r="L81" s="2">
        <f>+VLOOKUP(B81,Revenue!$A$11:$B$123,2,FALSE)</f>
        <v>422904492.84549809</v>
      </c>
      <c r="M81" s="2">
        <f>+VLOOKUP(B81,Batteries!$A$11:$B$123,2,FALSE)</f>
        <v>-50906971.723818563</v>
      </c>
      <c r="O81" s="1" t="s">
        <v>72</v>
      </c>
      <c r="P81" s="2">
        <v>347225187.73448902</v>
      </c>
      <c r="Q81" s="2">
        <v>745252198.71406102</v>
      </c>
      <c r="R81" s="2">
        <v>347225187.73448801</v>
      </c>
      <c r="S81" s="2">
        <v>745252198.71406102</v>
      </c>
      <c r="T81" s="2">
        <v>1092477386.44855</v>
      </c>
      <c r="U81" s="2">
        <v>437507571.12544698</v>
      </c>
      <c r="V81" s="2">
        <v>1182759769.8395</v>
      </c>
      <c r="W81" s="2">
        <f>+VLOOKUP($O81,'Transmission costs'!$E$11:$G$124,2,FALSE)</f>
        <v>25727295.035887189</v>
      </c>
      <c r="X81" s="2">
        <f>+VLOOKUP($O81,'Transmission costs'!$E$11:$G$124,3,FALSE)</f>
        <v>66976950.452989742</v>
      </c>
      <c r="Y81" s="2">
        <v>0</v>
      </c>
      <c r="Z81" s="2">
        <f>+VLOOKUP(O81,Batteries!$D$11:$E$123,2,FALSE)</f>
        <v>-49032727.973855875</v>
      </c>
      <c r="AB81" s="1" t="s">
        <v>72</v>
      </c>
      <c r="AC81" s="2">
        <v>-506786678.08737099</v>
      </c>
      <c r="AD81" s="2">
        <v>456657494.04133701</v>
      </c>
      <c r="AE81" s="2">
        <v>497585830.286605</v>
      </c>
      <c r="AF81" s="2">
        <v>-547715014.30381298</v>
      </c>
      <c r="AG81" s="2">
        <v>-50129184.046034098</v>
      </c>
      <c r="AH81" s="2">
        <v>594925820.60680306</v>
      </c>
      <c r="AI81" s="2">
        <v>47210806.302989103</v>
      </c>
      <c r="AJ81" s="2">
        <f>VLOOKUP($AB81,'Transmission costs'!$I$11:$K$124,2,FALSE)</f>
        <v>42017505.452070788</v>
      </c>
      <c r="AK81" s="2">
        <f>VLOOKUP($AB81,'Transmission costs'!$I$11:$K$124,3,FALSE)</f>
        <v>88450524.048449516</v>
      </c>
      <c r="AL81" s="2">
        <f>+VLOOKUP(AB81,Revenue!$G$11:$H$123,2,FALSE)</f>
        <v>1004372508.3739758</v>
      </c>
      <c r="AM81" s="2">
        <f>+VLOOKUP(AB81,Batteries!$G$11:$H$123,2,FALSE)</f>
        <v>-50906971.723818563</v>
      </c>
      <c r="AO81" s="1" t="s">
        <v>72</v>
      </c>
      <c r="AP81" s="2">
        <v>-1029494493.29603</v>
      </c>
      <c r="AQ81" s="2">
        <v>835585849.84659696</v>
      </c>
      <c r="AR81" s="2">
        <v>-422759492.98306602</v>
      </c>
      <c r="AS81" s="2">
        <v>228850849.54206601</v>
      </c>
      <c r="AT81" s="2">
        <v>-193908643.44944099</v>
      </c>
      <c r="AU81" s="2">
        <v>-299154726.53739202</v>
      </c>
      <c r="AV81" s="2">
        <v>-70303876.995325893</v>
      </c>
      <c r="AW81" s="2">
        <f>+VLOOKUP($AO81,'Transmission costs'!$M$11:$O$124,2,FALSE)</f>
        <v>14954224.055424448</v>
      </c>
      <c r="AX81" s="2">
        <f>+VLOOKUP($AO81,'Transmission costs'!$M$11:$O$124,3,FALSE)</f>
        <v>87652018.777279884</v>
      </c>
      <c r="AY81" s="2">
        <f>+VLOOKUP(AO81,Revenue!$J$11:$K$123,2,FALSE)</f>
        <v>606735000.31297004</v>
      </c>
      <c r="AZ81" s="2">
        <f>+VLOOKUP(AO81,Batteries!$J$11:$K$123,2,FALSE)</f>
        <v>-50906971.723818563</v>
      </c>
    </row>
    <row r="82" spans="2:52" x14ac:dyDescent="0.35">
      <c r="B82" s="1" t="s">
        <v>73</v>
      </c>
      <c r="C82" s="2">
        <v>2175323621.26473</v>
      </c>
      <c r="D82" s="2">
        <v>-1115172719.98666</v>
      </c>
      <c r="E82" s="2">
        <v>2587657151.1331601</v>
      </c>
      <c r="F82" s="2">
        <v>-1527506248.3257899</v>
      </c>
      <c r="G82" s="2">
        <v>1060150901.27807</v>
      </c>
      <c r="H82" s="2">
        <v>2673239868.3684402</v>
      </c>
      <c r="I82" s="2">
        <v>1145733620.04265</v>
      </c>
      <c r="J82" s="2">
        <f>+VLOOKUP($B82,'Transmission costs'!$A$11:$C$124,2,FALSE)</f>
        <v>40629916.196172722</v>
      </c>
      <c r="K82" s="2">
        <f>+VLOOKUP($B82,'Transmission costs'!$A$11:$C$124,3,FALSE)</f>
        <v>74707983.015065655</v>
      </c>
      <c r="L82" s="2">
        <f>+VLOOKUP(B82,Revenue!$A$11:$B$123,2,FALSE)</f>
        <v>412333529.86842942</v>
      </c>
      <c r="M82" s="2">
        <f>+VLOOKUP(B82,Batteries!$A$11:$B$123,2,FALSE)</f>
        <v>-51504650.416388713</v>
      </c>
      <c r="O82" s="1" t="s">
        <v>73</v>
      </c>
      <c r="P82" s="2">
        <v>-2726006711.15908</v>
      </c>
      <c r="Q82" s="2">
        <v>2952458115.1870198</v>
      </c>
      <c r="R82" s="2">
        <v>-2726006711.15908</v>
      </c>
      <c r="S82" s="2">
        <v>2952458115.1870198</v>
      </c>
      <c r="T82" s="2">
        <v>226451404.02794001</v>
      </c>
      <c r="U82" s="2">
        <v>-2533986474.0868802</v>
      </c>
      <c r="V82" s="2">
        <v>418471641.10013801</v>
      </c>
      <c r="W82" s="2">
        <f>+VLOOKUP($O82,'Transmission costs'!$E$11:$G$124,2,FALSE)</f>
        <v>51342820.806139357</v>
      </c>
      <c r="X82" s="2">
        <f>+VLOOKUP($O82,'Transmission costs'!$E$11:$G$124,3,FALSE)</f>
        <v>193732651.21191138</v>
      </c>
      <c r="Y82" s="2">
        <v>0</v>
      </c>
      <c r="Z82" s="2">
        <f>+VLOOKUP(O82,Batteries!$D$11:$E$123,2,FALSE)</f>
        <v>-49630406.666426025</v>
      </c>
      <c r="AB82" s="1" t="s">
        <v>73</v>
      </c>
      <c r="AC82" s="2">
        <v>931481894.37600601</v>
      </c>
      <c r="AD82" s="2">
        <v>-512077880.24281502</v>
      </c>
      <c r="AE82" s="2">
        <v>1926339714.2732201</v>
      </c>
      <c r="AF82" s="2">
        <v>-1506935700.1112101</v>
      </c>
      <c r="AG82" s="2">
        <v>419404014.13318902</v>
      </c>
      <c r="AH82" s="2">
        <v>2015560595.4143901</v>
      </c>
      <c r="AI82" s="2">
        <v>508624895.30317998</v>
      </c>
      <c r="AJ82" s="2">
        <f>VLOOKUP($AB82,'Transmission costs'!$I$11:$K$124,2,FALSE)</f>
        <v>44190227.711842388</v>
      </c>
      <c r="AK82" s="2">
        <f>VLOOKUP($AB82,'Transmission costs'!$I$11:$K$124,3,FALSE)</f>
        <v>81906458.436617583</v>
      </c>
      <c r="AL82" s="2">
        <f>+VLOOKUP(AB82,Revenue!$G$11:$H$123,2,FALSE)</f>
        <v>994857819.89722133</v>
      </c>
      <c r="AM82" s="2">
        <f>+VLOOKUP(AB82,Batteries!$G$11:$H$123,2,FALSE)</f>
        <v>-51504650.416388713</v>
      </c>
      <c r="AO82" s="1" t="s">
        <v>73</v>
      </c>
      <c r="AP82" s="2">
        <v>2816614679.8656402</v>
      </c>
      <c r="AQ82" s="2">
        <v>-1955635546.3557899</v>
      </c>
      <c r="AR82" s="2">
        <v>3411365456.5402298</v>
      </c>
      <c r="AS82" s="2">
        <v>-2550386323.0219402</v>
      </c>
      <c r="AT82" s="2">
        <v>860979133.509848</v>
      </c>
      <c r="AU82" s="2">
        <v>3471961434.1929102</v>
      </c>
      <c r="AV82" s="2">
        <v>921575111.17097104</v>
      </c>
      <c r="AW82" s="2">
        <f>+VLOOKUP($AO82,'Transmission costs'!$M$11:$O$124,2,FALSE)</f>
        <v>26773371.304108579</v>
      </c>
      <c r="AX82" s="2">
        <f>+VLOOKUP($AO82,'Transmission costs'!$M$11:$O$124,3,FALSE)</f>
        <v>35864698.540400289</v>
      </c>
      <c r="AY82" s="2">
        <f>+VLOOKUP(AO82,Revenue!$J$11:$K$123,2,FALSE)</f>
        <v>594750776.67458928</v>
      </c>
      <c r="AZ82" s="2">
        <f>+VLOOKUP(AO82,Batteries!$J$11:$K$123,2,FALSE)</f>
        <v>-51504650.416388713</v>
      </c>
    </row>
    <row r="83" spans="2:52" x14ac:dyDescent="0.35">
      <c r="B83" s="1" t="s">
        <v>74</v>
      </c>
      <c r="C83" s="2">
        <v>665453532.01770103</v>
      </c>
      <c r="D83" s="2">
        <v>-86121453.297929004</v>
      </c>
      <c r="E83" s="2">
        <v>1083825338.7392001</v>
      </c>
      <c r="F83" s="2">
        <v>-504493258.49013603</v>
      </c>
      <c r="G83" s="2">
        <v>579332078.71977198</v>
      </c>
      <c r="H83" s="2">
        <v>1170059563.26563</v>
      </c>
      <c r="I83" s="2">
        <v>665566304.77549601</v>
      </c>
      <c r="J83" s="2">
        <f>+VLOOKUP($B83,'Transmission costs'!$A$11:$C$124,2,FALSE)</f>
        <v>24280322.627353299</v>
      </c>
      <c r="K83" s="2">
        <f>+VLOOKUP($B83,'Transmission costs'!$A$11:$C$124,3,FALSE)</f>
        <v>59427356.944097117</v>
      </c>
      <c r="L83" s="2">
        <f>+VLOOKUP(B83,Revenue!$A$11:$B$123,2,FALSE)</f>
        <v>418371806.72150648</v>
      </c>
      <c r="M83" s="2">
        <f>+VLOOKUP(B83,Batteries!$A$11:$B$123,2,FALSE)</f>
        <v>-51087190.209679566</v>
      </c>
      <c r="O83" s="1" t="s">
        <v>74</v>
      </c>
      <c r="P83" s="2">
        <v>-219486036.317577</v>
      </c>
      <c r="Q83" s="2">
        <v>1162351740.78076</v>
      </c>
      <c r="R83" s="2">
        <v>-219486036.317577</v>
      </c>
      <c r="S83" s="2">
        <v>1162351740.78076</v>
      </c>
      <c r="T83" s="2">
        <v>942865704.46319199</v>
      </c>
      <c r="U83" s="2">
        <v>-122699952.35808299</v>
      </c>
      <c r="V83" s="2">
        <v>1039651788.42268</v>
      </c>
      <c r="W83" s="2">
        <f>+VLOOKUP($O83,'Transmission costs'!$E$11:$G$124,2,FALSE)</f>
        <v>20670378.206132978</v>
      </c>
      <c r="X83" s="2">
        <f>+VLOOKUP($O83,'Transmission costs'!$E$11:$G$124,3,FALSE)</f>
        <v>68250963.048219979</v>
      </c>
      <c r="Y83" s="2">
        <v>0</v>
      </c>
      <c r="Z83" s="2">
        <f>+VLOOKUP(O83,Batteries!$D$11:$E$123,2,FALSE)</f>
        <v>-49205499.117406771</v>
      </c>
      <c r="AB83" s="1" t="s">
        <v>74</v>
      </c>
      <c r="AC83" s="2">
        <v>189302517.14630201</v>
      </c>
      <c r="AD83" s="2">
        <v>196226868.953307</v>
      </c>
      <c r="AE83" s="2">
        <v>1173895412.22682</v>
      </c>
      <c r="AF83" s="2">
        <v>-788366026.098387</v>
      </c>
      <c r="AG83" s="2">
        <v>385529386.09960997</v>
      </c>
      <c r="AH83" s="2">
        <v>1273969679.0016699</v>
      </c>
      <c r="AI83" s="2">
        <v>485603652.90328503</v>
      </c>
      <c r="AJ83" s="2">
        <f>VLOOKUP($AB83,'Transmission costs'!$I$11:$K$124,2,FALSE)</f>
        <v>37798046.796633899</v>
      </c>
      <c r="AK83" s="2">
        <f>VLOOKUP($AB83,'Transmission costs'!$I$11:$K$124,3,FALSE)</f>
        <v>86785123.361803263</v>
      </c>
      <c r="AL83" s="2">
        <f>+VLOOKUP(AB83,Revenue!$G$11:$H$123,2,FALSE)</f>
        <v>984592895.08052123</v>
      </c>
      <c r="AM83" s="2">
        <f>+VLOOKUP(AB83,Batteries!$G$11:$H$123,2,FALSE)</f>
        <v>-51087190.209679566</v>
      </c>
      <c r="AO83" s="1" t="s">
        <v>74</v>
      </c>
      <c r="AP83" s="2">
        <v>947460678.239622</v>
      </c>
      <c r="AQ83" s="2">
        <v>-265462869.850835</v>
      </c>
      <c r="AR83" s="2">
        <v>1548018469.9082699</v>
      </c>
      <c r="AS83" s="2">
        <v>-866020661.51104796</v>
      </c>
      <c r="AT83" s="2">
        <v>681997808.38878703</v>
      </c>
      <c r="AU83" s="2">
        <v>1632736009.5987999</v>
      </c>
      <c r="AV83" s="2">
        <v>766715348.08775198</v>
      </c>
      <c r="AW83" s="2">
        <f>+VLOOKUP($AO83,'Transmission costs'!$M$11:$O$124,2,FALSE)</f>
        <v>31747039.6577783</v>
      </c>
      <c r="AX83" s="2">
        <f>+VLOOKUP($AO83,'Transmission costs'!$M$11:$O$124,3,FALSE)</f>
        <v>65377389.138621837</v>
      </c>
      <c r="AY83" s="2">
        <f>+VLOOKUP(AO83,Revenue!$J$11:$K$123,2,FALSE)</f>
        <v>600557791.66865408</v>
      </c>
      <c r="AZ83" s="2">
        <f>+VLOOKUP(AO83,Batteries!$J$11:$K$123,2,FALSE)</f>
        <v>-51087190.209679566</v>
      </c>
    </row>
    <row r="84" spans="2:52" x14ac:dyDescent="0.35">
      <c r="B84" s="1" t="s">
        <v>75</v>
      </c>
      <c r="C84" s="2">
        <v>1491042842.7140901</v>
      </c>
      <c r="D84" s="2">
        <v>-634216818.50914395</v>
      </c>
      <c r="E84" s="2">
        <v>1903465350.6717999</v>
      </c>
      <c r="F84" s="2">
        <v>-1046639324.9375499</v>
      </c>
      <c r="G84" s="2">
        <v>856826024.20494604</v>
      </c>
      <c r="H84" s="2">
        <v>1999246771.2514999</v>
      </c>
      <c r="I84" s="2">
        <v>952607446.31395602</v>
      </c>
      <c r="J84" s="2">
        <f>+VLOOKUP($B84,'Transmission costs'!$A$11:$C$124,2,FALSE)</f>
        <v>21807766.22171114</v>
      </c>
      <c r="K84" s="2">
        <f>+VLOOKUP($B84,'Transmission costs'!$A$11:$C$124,3,FALSE)</f>
        <v>59970436.293366686</v>
      </c>
      <c r="L84" s="2">
        <f>+VLOOKUP(B84,Revenue!$A$11:$B$123,2,FALSE)</f>
        <v>412422507.95770907</v>
      </c>
      <c r="M84" s="2">
        <f>+VLOOKUP(B84,Batteries!$A$11:$B$123,2,FALSE)</f>
        <v>-57618750.508052416</v>
      </c>
      <c r="O84" s="1" t="s">
        <v>75</v>
      </c>
      <c r="P84" s="2">
        <v>-661234319.45431101</v>
      </c>
      <c r="Q84" s="2">
        <v>1480767835.5355</v>
      </c>
      <c r="R84" s="2">
        <v>-661234319.45431006</v>
      </c>
      <c r="S84" s="2">
        <v>1480767835.5355</v>
      </c>
      <c r="T84" s="2">
        <v>819533516.08119297</v>
      </c>
      <c r="U84" s="2">
        <v>-539636763.52106595</v>
      </c>
      <c r="V84" s="2">
        <v>941131072.01443803</v>
      </c>
      <c r="W84" s="2">
        <f>+VLOOKUP($O84,'Transmission costs'!$E$11:$G$124,2,FALSE)</f>
        <v>36507411.448724635</v>
      </c>
      <c r="X84" s="2">
        <f>+VLOOKUP($O84,'Transmission costs'!$E$11:$G$124,3,FALSE)</f>
        <v>104426283.02886559</v>
      </c>
      <c r="Y84" s="2">
        <v>0</v>
      </c>
      <c r="Z84" s="2">
        <f>+VLOOKUP(O84,Batteries!$D$11:$E$123,2,FALSE)</f>
        <v>-53678684.353102699</v>
      </c>
      <c r="AB84" s="1" t="s">
        <v>75</v>
      </c>
      <c r="AC84" s="2">
        <v>498678306.47677898</v>
      </c>
      <c r="AD84" s="2">
        <v>-148046718.702007</v>
      </c>
      <c r="AE84" s="2">
        <v>1484278871.58761</v>
      </c>
      <c r="AF84" s="2">
        <v>-1133647283.7840099</v>
      </c>
      <c r="AG84" s="2">
        <v>350631587.77477098</v>
      </c>
      <c r="AH84" s="2">
        <v>1592077258.45542</v>
      </c>
      <c r="AI84" s="2">
        <v>458429974.671404</v>
      </c>
      <c r="AJ84" s="2">
        <f>VLOOKUP($AB84,'Transmission costs'!$I$11:$K$124,2,FALSE)</f>
        <v>44249021.915018804</v>
      </c>
      <c r="AK84" s="2">
        <f>VLOOKUP($AB84,'Transmission costs'!$I$11:$K$124,3,FALSE)</f>
        <v>94428658.274771973</v>
      </c>
      <c r="AL84" s="2">
        <f>+VLOOKUP(AB84,Revenue!$G$11:$H$123,2,FALSE)</f>
        <v>985600565.11083806</v>
      </c>
      <c r="AM84" s="2">
        <f>+VLOOKUP(AB84,Batteries!$G$11:$H$123,2,FALSE)</f>
        <v>-57618750.508052416</v>
      </c>
      <c r="AO84" s="1" t="s">
        <v>75</v>
      </c>
      <c r="AP84" s="2">
        <v>794104538.41255999</v>
      </c>
      <c r="AQ84" s="2">
        <v>-332711290.62879199</v>
      </c>
      <c r="AR84" s="2">
        <v>1390394328.8642099</v>
      </c>
      <c r="AS84" s="2">
        <v>-929001081.07200098</v>
      </c>
      <c r="AT84" s="2">
        <v>461393247.78376698</v>
      </c>
      <c r="AU84" s="2">
        <v>1493615325.2836499</v>
      </c>
      <c r="AV84" s="2">
        <v>564614244.21165395</v>
      </c>
      <c r="AW84" s="2">
        <f>+VLOOKUP($AO84,'Transmission costs'!$M$11:$O$124,2,FALSE)</f>
        <v>19863859.573326632</v>
      </c>
      <c r="AX84" s="2">
        <f>+VLOOKUP($AO84,'Transmission costs'!$M$11:$O$124,3,FALSE)</f>
        <v>65466105.484717138</v>
      </c>
      <c r="AY84" s="2">
        <f>+VLOOKUP(AO84,Revenue!$J$11:$K$123,2,FALSE)</f>
        <v>596289790.4516505</v>
      </c>
      <c r="AZ84" s="2">
        <f>+VLOOKUP(AO84,Batteries!$J$11:$K$123,2,FALSE)</f>
        <v>-57618750.508052416</v>
      </c>
    </row>
    <row r="85" spans="2:52" x14ac:dyDescent="0.35">
      <c r="B85" s="1" t="s">
        <v>76</v>
      </c>
      <c r="C85" s="2">
        <v>1730494871.5236299</v>
      </c>
      <c r="D85" s="2">
        <v>-852090726.66087306</v>
      </c>
      <c r="E85" s="2">
        <v>2142921478.6542001</v>
      </c>
      <c r="F85" s="2">
        <v>-1264517332.26214</v>
      </c>
      <c r="G85" s="2">
        <v>878404144.86275601</v>
      </c>
      <c r="H85" s="2">
        <v>2202683849.8263102</v>
      </c>
      <c r="I85" s="2">
        <v>938166517.56416905</v>
      </c>
      <c r="J85" s="2">
        <f>+VLOOKUP($B85,'Transmission costs'!$A$11:$C$124,2,FALSE)</f>
        <v>16915774.056164786</v>
      </c>
      <c r="K85" s="2">
        <f>+VLOOKUP($B85,'Transmission costs'!$A$11:$C$124,3,FALSE)</f>
        <v>39324756.705405414</v>
      </c>
      <c r="L85" s="2">
        <f>+VLOOKUP(B85,Revenue!$A$11:$B$123,2,FALSE)</f>
        <v>412426607.13057041</v>
      </c>
      <c r="M85" s="2">
        <f>+VLOOKUP(B85,Batteries!$A$11:$B$123,2,FALSE)</f>
        <v>-37353388.522872359</v>
      </c>
      <c r="O85" s="1" t="s">
        <v>76</v>
      </c>
      <c r="P85" s="2">
        <v>-2121003468.82038</v>
      </c>
      <c r="Q85" s="2">
        <v>2531864435.8211098</v>
      </c>
      <c r="R85" s="2">
        <v>-2121003468.82038</v>
      </c>
      <c r="S85" s="2">
        <v>2531864435.8211098</v>
      </c>
      <c r="T85" s="2">
        <v>410860967.00073099</v>
      </c>
      <c r="U85" s="2">
        <v>-1976833349.7698901</v>
      </c>
      <c r="V85" s="2">
        <v>555031086.05121601</v>
      </c>
      <c r="W85" s="2">
        <f>+VLOOKUP($O85,'Transmission costs'!$E$11:$G$124,2,FALSE)</f>
        <v>63898294.815275848</v>
      </c>
      <c r="X85" s="2">
        <f>+VLOOKUP($O85,'Transmission costs'!$E$11:$G$124,3,FALSE)</f>
        <v>170952775.81431833</v>
      </c>
      <c r="Y85" s="2">
        <v>0</v>
      </c>
      <c r="Z85" s="2">
        <f>+VLOOKUP(O85,Batteries!$D$11:$E$123,2,FALSE)</f>
        <v>-37115638.051442459</v>
      </c>
      <c r="AB85" s="1" t="s">
        <v>76</v>
      </c>
      <c r="AC85" s="2">
        <v>800664498.46935499</v>
      </c>
      <c r="AD85" s="2">
        <v>-408585864.75656599</v>
      </c>
      <c r="AE85" s="2">
        <v>1786265249.7418301</v>
      </c>
      <c r="AF85" s="2">
        <v>-1394186616.0002201</v>
      </c>
      <c r="AG85" s="2">
        <v>392078633.712789</v>
      </c>
      <c r="AH85" s="2">
        <v>1858343391.4279001</v>
      </c>
      <c r="AI85" s="2">
        <v>464156775.427679</v>
      </c>
      <c r="AJ85" s="2">
        <f>VLOOKUP($AB85,'Transmission costs'!$I$11:$K$124,2,FALSE)</f>
        <v>38830376.915281266</v>
      </c>
      <c r="AK85" s="2">
        <f>VLOOKUP($AB85,'Transmission costs'!$I$11:$K$124,3,FALSE)</f>
        <v>73555130.078472644</v>
      </c>
      <c r="AL85" s="2">
        <f>+VLOOKUP(AB85,Revenue!$G$11:$H$123,2,FALSE)</f>
        <v>985600751.27248108</v>
      </c>
      <c r="AM85" s="2">
        <f>+VLOOKUP(AB85,Batteries!$G$11:$H$123,2,FALSE)</f>
        <v>-37353388.522872359</v>
      </c>
      <c r="AO85" s="1" t="s">
        <v>76</v>
      </c>
      <c r="AP85" s="2">
        <v>962699383.52874696</v>
      </c>
      <c r="AQ85" s="2">
        <v>-480127969.745924</v>
      </c>
      <c r="AR85" s="2">
        <v>1559100532.4141099</v>
      </c>
      <c r="AS85" s="2">
        <v>-1076529118.6228499</v>
      </c>
      <c r="AT85" s="2">
        <v>482571413.78282303</v>
      </c>
      <c r="AU85" s="2">
        <v>1628887932.5271299</v>
      </c>
      <c r="AV85" s="2">
        <v>552358813.90428305</v>
      </c>
      <c r="AW85" s="2">
        <f>+VLOOKUP($AO85,'Transmission costs'!$M$11:$O$124,2,FALSE)</f>
        <v>16031226.651169781</v>
      </c>
      <c r="AX85" s="2">
        <f>+VLOOKUP($AO85,'Transmission costs'!$M$11:$O$124,3,FALSE)</f>
        <v>48465238.241316311</v>
      </c>
      <c r="AY85" s="2">
        <f>+VLOOKUP(AO85,Revenue!$J$11:$K$123,2,FALSE)</f>
        <v>596401148.88537025</v>
      </c>
      <c r="AZ85" s="2">
        <f>+VLOOKUP(AO85,Batteries!$J$11:$K$123,2,FALSE)</f>
        <v>-37353388.522872359</v>
      </c>
    </row>
    <row r="86" spans="2:52" x14ac:dyDescent="0.35">
      <c r="B86" s="1" t="s">
        <v>77</v>
      </c>
      <c r="C86" s="2">
        <v>912346765.90988195</v>
      </c>
      <c r="D86" s="2">
        <v>-78955016.888804898</v>
      </c>
      <c r="E86" s="2">
        <v>1328697191.77649</v>
      </c>
      <c r="F86" s="2">
        <v>-495305441.22612101</v>
      </c>
      <c r="G86" s="2">
        <v>833391749.02107704</v>
      </c>
      <c r="H86" s="2">
        <v>1478921849.32599</v>
      </c>
      <c r="I86" s="2">
        <v>983616408.09987497</v>
      </c>
      <c r="J86" s="2">
        <f>+VLOOKUP($B86,'Transmission costs'!$A$11:$C$124,2,FALSE)</f>
        <v>31061937.85720605</v>
      </c>
      <c r="K86" s="2">
        <f>+VLOOKUP($B86,'Transmission costs'!$A$11:$C$124,3,FALSE)</f>
        <v>125355413.08984277</v>
      </c>
      <c r="L86" s="2">
        <f>+VLOOKUP(B86,Revenue!$A$11:$B$123,2,FALSE)</f>
        <v>416350425.86661571</v>
      </c>
      <c r="M86" s="2">
        <f>+VLOOKUP(B86,Batteries!$A$11:$B$123,2,FALSE)</f>
        <v>-55931182.316860951</v>
      </c>
      <c r="O86" s="1" t="s">
        <v>77</v>
      </c>
      <c r="P86" s="2">
        <v>-2199961382.7571902</v>
      </c>
      <c r="Q86" s="2">
        <v>2862558297.9699402</v>
      </c>
      <c r="R86" s="2">
        <v>-2199961382.7571902</v>
      </c>
      <c r="S86" s="2">
        <v>2862558297.9699402</v>
      </c>
      <c r="T86" s="2">
        <v>662596915.21274602</v>
      </c>
      <c r="U86" s="2">
        <v>-1968921885.5768499</v>
      </c>
      <c r="V86" s="2">
        <v>893636412.39308906</v>
      </c>
      <c r="W86" s="2">
        <f>+VLOOKUP($O86,'Transmission costs'!$E$11:$G$124,2,FALSE)</f>
        <v>44146681.963971667</v>
      </c>
      <c r="X86" s="2">
        <f>+VLOOKUP($O86,'Transmission costs'!$E$11:$G$124,3,FALSE)</f>
        <v>223169610.04045781</v>
      </c>
      <c r="Y86" s="2">
        <v>0</v>
      </c>
      <c r="Z86" s="2">
        <f>+VLOOKUP(O86,Batteries!$D$11:$E$123,2,FALSE)</f>
        <v>-52016569.103856415</v>
      </c>
      <c r="AB86" s="1" t="s">
        <v>77</v>
      </c>
      <c r="AC86" s="2">
        <v>-1635931111.79582</v>
      </c>
      <c r="AD86" s="2">
        <v>2154065739.36163</v>
      </c>
      <c r="AE86" s="2">
        <v>-630601573.30346799</v>
      </c>
      <c r="AF86" s="2">
        <v>1148736200.8980999</v>
      </c>
      <c r="AG86" s="2">
        <v>518134627.56581402</v>
      </c>
      <c r="AH86" s="2">
        <v>-400795922.57153898</v>
      </c>
      <c r="AI86" s="2">
        <v>747940278.32656801</v>
      </c>
      <c r="AJ86" s="2">
        <f>VLOOKUP($AB86,'Transmission costs'!$I$11:$K$124,2,FALSE)</f>
        <v>63464408.100328185</v>
      </c>
      <c r="AK86" s="2">
        <f>VLOOKUP($AB86,'Transmission costs'!$I$11:$K$124,3,FALSE)</f>
        <v>237338876.51539439</v>
      </c>
      <c r="AL86" s="2">
        <f>+VLOOKUP(AB86,Revenue!$G$11:$H$123,2,FALSE)</f>
        <v>1005329538.4923519</v>
      </c>
      <c r="AM86" s="2">
        <f>+VLOOKUP(AB86,Batteries!$G$11:$H$123,2,FALSE)</f>
        <v>-55931182.316860951</v>
      </c>
      <c r="AO86" s="1" t="s">
        <v>77</v>
      </c>
      <c r="AP86" s="2">
        <v>-109347877.208758</v>
      </c>
      <c r="AQ86" s="2">
        <v>676394307.55606902</v>
      </c>
      <c r="AR86" s="2">
        <v>491518525.35620499</v>
      </c>
      <c r="AS86" s="2">
        <v>75527904.999548793</v>
      </c>
      <c r="AT86" s="2">
        <v>567046430.34731102</v>
      </c>
      <c r="AU86" s="2">
        <v>647628693.19431603</v>
      </c>
      <c r="AV86" s="2">
        <v>723156598.19386494</v>
      </c>
      <c r="AW86" s="2">
        <f>+VLOOKUP($AO86,'Transmission costs'!$M$11:$O$124,2,FALSE)</f>
        <v>39820417.510090157</v>
      </c>
      <c r="AX86" s="2">
        <f>+VLOOKUP($AO86,'Transmission costs'!$M$11:$O$124,3,FALSE)</f>
        <v>139999403.03134078</v>
      </c>
      <c r="AY86" s="2">
        <f>+VLOOKUP(AO86,Revenue!$J$11:$K$123,2,FALSE)</f>
        <v>600866402.56496084</v>
      </c>
      <c r="AZ86" s="2">
        <f>+VLOOKUP(AO86,Batteries!$J$11:$K$123,2,FALSE)</f>
        <v>-55931182.316860951</v>
      </c>
    </row>
    <row r="87" spans="2:52" x14ac:dyDescent="0.35">
      <c r="B87" s="1" t="s">
        <v>78</v>
      </c>
      <c r="C87" s="2">
        <v>1711086675.1412799</v>
      </c>
      <c r="D87" s="2">
        <v>-1059684641.42794</v>
      </c>
      <c r="E87" s="2">
        <v>2127437230.9758799</v>
      </c>
      <c r="F87" s="2">
        <v>-1476035195.7332399</v>
      </c>
      <c r="G87" s="2">
        <v>651402033.71333802</v>
      </c>
      <c r="H87" s="2">
        <v>2238333045.8958998</v>
      </c>
      <c r="I87" s="2">
        <v>762297850.16266203</v>
      </c>
      <c r="J87" s="2">
        <f>+VLOOKUP($B87,'Transmission costs'!$A$11:$C$124,2,FALSE)</f>
        <v>41702670.570556886</v>
      </c>
      <c r="K87" s="2">
        <f>+VLOOKUP($B87,'Transmission costs'!$A$11:$C$124,3,FALSE)</f>
        <v>116666945.24172916</v>
      </c>
      <c r="L87" s="2">
        <f>+VLOOKUP(B87,Revenue!$A$11:$B$123,2,FALSE)</f>
        <v>416350555.8345955</v>
      </c>
      <c r="M87" s="2">
        <f>+VLOOKUP(B87,Batteries!$A$11:$B$123,2,FALSE)</f>
        <v>-35931540.248850018</v>
      </c>
      <c r="O87" s="1" t="s">
        <v>78</v>
      </c>
      <c r="P87" s="2">
        <v>-2148792483.2061601</v>
      </c>
      <c r="Q87" s="2">
        <v>2262694067.23873</v>
      </c>
      <c r="R87" s="2">
        <v>-2148792483.2061601</v>
      </c>
      <c r="S87" s="2">
        <v>2262694067.23873</v>
      </c>
      <c r="T87" s="2">
        <v>113901584.032571</v>
      </c>
      <c r="U87" s="2">
        <v>-1947780807.4322801</v>
      </c>
      <c r="V87" s="2">
        <v>314913259.80645198</v>
      </c>
      <c r="W87" s="2">
        <f>+VLOOKUP($O87,'Transmission costs'!$E$11:$G$124,2,FALSE)</f>
        <v>51222019.449731506</v>
      </c>
      <c r="X87" s="2">
        <f>+VLOOKUP($O87,'Transmission costs'!$E$11:$G$124,3,FALSE)</f>
        <v>216539905.44619215</v>
      </c>
      <c r="Y87" s="2">
        <v>0</v>
      </c>
      <c r="Z87" s="2">
        <f>+VLOOKUP(O87,Batteries!$D$11:$E$123,2,FALSE)</f>
        <v>-35693789.777420104</v>
      </c>
      <c r="AB87" s="1" t="s">
        <v>78</v>
      </c>
      <c r="AC87" s="2">
        <v>-824079262.28397906</v>
      </c>
      <c r="AD87" s="2">
        <v>1173311565.63341</v>
      </c>
      <c r="AE87" s="2">
        <v>181250329.752781</v>
      </c>
      <c r="AF87" s="2">
        <v>167981973.625478</v>
      </c>
      <c r="AG87" s="2">
        <v>349232303.349433</v>
      </c>
      <c r="AH87" s="2">
        <v>371704346.592233</v>
      </c>
      <c r="AI87" s="2">
        <v>539686320.21771204</v>
      </c>
      <c r="AJ87" s="2">
        <f>VLOOKUP($AB87,'Transmission costs'!$I$11:$K$124,2,FALSE)</f>
        <v>74131908.554873422</v>
      </c>
      <c r="AK87" s="2">
        <f>VLOOKUP($AB87,'Transmission costs'!$I$11:$K$124,3,FALSE)</f>
        <v>228654385.14547649</v>
      </c>
      <c r="AL87" s="2">
        <f>+VLOOKUP(AB87,Revenue!$G$11:$H$123,2,FALSE)</f>
        <v>1005329592.0367597</v>
      </c>
      <c r="AM87" s="2">
        <f>+VLOOKUP(AB87,Batteries!$G$11:$H$123,2,FALSE)</f>
        <v>-35931540.248850018</v>
      </c>
      <c r="AO87" s="1" t="s">
        <v>78</v>
      </c>
      <c r="AP87" s="2">
        <v>694796158.25766599</v>
      </c>
      <c r="AQ87" s="2">
        <v>-304357571.71924901</v>
      </c>
      <c r="AR87" s="2">
        <v>1295662626.38273</v>
      </c>
      <c r="AS87" s="2">
        <v>-905224039.83587098</v>
      </c>
      <c r="AT87" s="2">
        <v>390438586.53841603</v>
      </c>
      <c r="AU87" s="2">
        <v>1412409288.73436</v>
      </c>
      <c r="AV87" s="2">
        <v>507185248.89848799</v>
      </c>
      <c r="AW87" s="2">
        <f>+VLOOKUP($AO87,'Transmission costs'!$M$11:$O$124,2,FALSE)</f>
        <v>50491427.047757402</v>
      </c>
      <c r="AX87" s="2">
        <f>+VLOOKUP($AO87,'Transmission costs'!$M$11:$O$124,3,FALSE)</f>
        <v>131306549.15053709</v>
      </c>
      <c r="AY87" s="2">
        <f>+VLOOKUP(AO87,Revenue!$J$11:$K$123,2,FALSE)</f>
        <v>600866468.1250627</v>
      </c>
      <c r="AZ87" s="2">
        <f>+VLOOKUP(AO87,Batteries!$J$11:$K$123,2,FALSE)</f>
        <v>-35931540.248850018</v>
      </c>
    </row>
    <row r="88" spans="2:52" x14ac:dyDescent="0.35">
      <c r="B88" s="1" t="s">
        <v>79</v>
      </c>
      <c r="C88" s="2">
        <v>3201616268.92065</v>
      </c>
      <c r="D88" s="2">
        <v>-2497707676.7612</v>
      </c>
      <c r="E88" s="2">
        <v>3618794926.1317501</v>
      </c>
      <c r="F88" s="2">
        <v>-2914886332.4429998</v>
      </c>
      <c r="G88" s="2">
        <v>703908592.15944898</v>
      </c>
      <c r="H88" s="2">
        <v>3665130047.6474099</v>
      </c>
      <c r="I88" s="2">
        <v>750243715.20440805</v>
      </c>
      <c r="J88" s="2">
        <f>+VLOOKUP($B88,'Transmission costs'!$A$11:$C$124,2,FALSE)</f>
        <v>-8471082.0804108568</v>
      </c>
      <c r="K88" s="2">
        <f>+VLOOKUP($B88,'Transmission costs'!$A$11:$C$124,3,FALSE)</f>
        <v>-13063468.370066874</v>
      </c>
      <c r="L88" s="2">
        <f>+VLOOKUP(B88,Revenue!$A$11:$B$123,2,FALSE)</f>
        <v>417178657.21110648</v>
      </c>
      <c r="M88" s="2">
        <f>+VLOOKUP(B88,Batteries!$A$11:$B$123,2,FALSE)</f>
        <v>-50927507.805314004</v>
      </c>
      <c r="O88" s="1" t="s">
        <v>79</v>
      </c>
      <c r="P88" s="2">
        <v>-1131707170.54795</v>
      </c>
      <c r="Q88" s="2">
        <v>1774459914.4038</v>
      </c>
      <c r="R88" s="2">
        <v>-1131707170.54795</v>
      </c>
      <c r="S88" s="2">
        <v>1774459914.4038</v>
      </c>
      <c r="T88" s="2">
        <v>642752743.85585201</v>
      </c>
      <c r="U88" s="2">
        <v>-1003270414.9071</v>
      </c>
      <c r="V88" s="2">
        <v>771189499.496701</v>
      </c>
      <c r="W88" s="2">
        <f>+VLOOKUP($O88,'Transmission costs'!$E$11:$G$124,2,FALSE)</f>
        <v>20422496.997293491</v>
      </c>
      <c r="X88" s="2">
        <f>+VLOOKUP($O88,'Transmission costs'!$E$11:$G$124,3,FALSE)</f>
        <v>99805988.582789928</v>
      </c>
      <c r="Y88" s="2">
        <v>0</v>
      </c>
      <c r="Z88" s="2">
        <f>+VLOOKUP(O88,Batteries!$D$11:$E$123,2,FALSE)</f>
        <v>-49053264.055351309</v>
      </c>
      <c r="AB88" s="1" t="s">
        <v>79</v>
      </c>
      <c r="AC88" s="2">
        <v>-542185199.03314602</v>
      </c>
      <c r="AD88" s="2">
        <v>782356826.32879305</v>
      </c>
      <c r="AE88" s="2">
        <v>443765118.68023503</v>
      </c>
      <c r="AF88" s="2">
        <v>-203593491.35576099</v>
      </c>
      <c r="AG88" s="2">
        <v>240171627.29564601</v>
      </c>
      <c r="AH88" s="2">
        <v>586383836.70811296</v>
      </c>
      <c r="AI88" s="2">
        <v>382790345.35235101</v>
      </c>
      <c r="AJ88" s="2">
        <f>VLOOKUP($AB88,'Transmission costs'!$I$11:$K$124,2,FALSE)</f>
        <v>34501465.258906968</v>
      </c>
      <c r="AK88" s="2">
        <f>VLOOKUP($AB88,'Transmission costs'!$I$11:$K$124,3,FALSE)</f>
        <v>126192675.48147073</v>
      </c>
      <c r="AL88" s="2">
        <f>+VLOOKUP(AB88,Revenue!$G$11:$H$123,2,FALSE)</f>
        <v>985950317.71338093</v>
      </c>
      <c r="AM88" s="2">
        <f>+VLOOKUP(AB88,Batteries!$G$11:$H$123,2,FALSE)</f>
        <v>-50927507.805314004</v>
      </c>
      <c r="AO88" s="1" t="s">
        <v>79</v>
      </c>
      <c r="AP88" s="2">
        <v>1007702946.13715</v>
      </c>
      <c r="AQ88" s="2">
        <v>-810898244.62958503</v>
      </c>
      <c r="AR88" s="2">
        <v>1609568401.05832</v>
      </c>
      <c r="AS88" s="2">
        <v>-1412763699.54231</v>
      </c>
      <c r="AT88" s="2">
        <v>196804701.50757</v>
      </c>
      <c r="AU88" s="2">
        <v>1692710539.1243</v>
      </c>
      <c r="AV88" s="2">
        <v>279946839.58199602</v>
      </c>
      <c r="AW88" s="2">
        <f>+VLOOKUP($AO88,'Transmission costs'!$M$11:$O$124,2,FALSE)</f>
        <v>7408313.6827485897</v>
      </c>
      <c r="AX88" s="2">
        <f>+VLOOKUP($AO88,'Transmission costs'!$M$11:$O$124,3,FALSE)</f>
        <v>39622943.943417817</v>
      </c>
      <c r="AY88" s="2">
        <f>+VLOOKUP(AO88,Revenue!$J$11:$K$123,2,FALSE)</f>
        <v>601865454.92116666</v>
      </c>
      <c r="AZ88" s="2">
        <f>+VLOOKUP(AO88,Batteries!$J$11:$K$123,2,FALSE)</f>
        <v>-50927507.805314004</v>
      </c>
    </row>
    <row r="89" spans="2:52" x14ac:dyDescent="0.35">
      <c r="B89" s="1" t="s">
        <v>80</v>
      </c>
      <c r="C89" s="2">
        <v>-2634133250.31463</v>
      </c>
      <c r="D89" s="2">
        <v>2302989244.0169902</v>
      </c>
      <c r="E89" s="2">
        <v>-2213150173.0518298</v>
      </c>
      <c r="F89" s="2">
        <v>1882006168.2834899</v>
      </c>
      <c r="G89" s="2">
        <v>-331144006.29764199</v>
      </c>
      <c r="H89" s="2">
        <v>-2048650039.98647</v>
      </c>
      <c r="I89" s="2">
        <v>-166643871.70298001</v>
      </c>
      <c r="J89" s="2">
        <f>+VLOOKUP($B89,'Transmission costs'!$A$11:$C$124,2,FALSE)</f>
        <v>38948929.81861975</v>
      </c>
      <c r="K89" s="2">
        <f>+VLOOKUP($B89,'Transmission costs'!$A$11:$C$124,3,FALSE)</f>
        <v>145888172.16271043</v>
      </c>
      <c r="L89" s="2">
        <f>+VLOOKUP(B89,Revenue!$A$11:$B$123,2,FALSE)</f>
        <v>420983077.26279515</v>
      </c>
      <c r="M89" s="2">
        <f>+VLOOKUP(B89,Batteries!$A$11:$B$123,2,FALSE)</f>
        <v>-57560890.721269608</v>
      </c>
      <c r="O89" s="1" t="s">
        <v>80</v>
      </c>
      <c r="P89" s="2">
        <v>-1048993974.5803</v>
      </c>
      <c r="Q89" s="2">
        <v>1497908118.44437</v>
      </c>
      <c r="R89" s="2">
        <v>-1048993974.5803</v>
      </c>
      <c r="S89" s="2">
        <v>1497908118.44437</v>
      </c>
      <c r="T89" s="2">
        <v>448914143.86407</v>
      </c>
      <c r="U89" s="2">
        <v>-916009362.82439995</v>
      </c>
      <c r="V89" s="2">
        <v>581898755.61997199</v>
      </c>
      <c r="W89" s="2">
        <f>+VLOOKUP($O89,'Transmission costs'!$E$11:$G$124,2,FALSE)</f>
        <v>23953788.790401511</v>
      </c>
      <c r="X89" s="2">
        <f>+VLOOKUP($O89,'Transmission costs'!$E$11:$G$124,3,FALSE)</f>
        <v>103310873.37190498</v>
      </c>
      <c r="Y89" s="2">
        <v>0</v>
      </c>
      <c r="Z89" s="2">
        <f>+VLOOKUP(O89,Batteries!$D$11:$E$123,2,FALSE)</f>
        <v>-53627527.174398981</v>
      </c>
      <c r="AB89" s="1" t="s">
        <v>80</v>
      </c>
      <c r="AC89" s="2">
        <v>-618842162.49396098</v>
      </c>
      <c r="AD89" s="2">
        <v>585881906.62231398</v>
      </c>
      <c r="AE89" s="2">
        <v>382112310.73269701</v>
      </c>
      <c r="AF89" s="2">
        <v>-415072566.57551599</v>
      </c>
      <c r="AG89" s="2">
        <v>-32960255.871647</v>
      </c>
      <c r="AH89" s="2">
        <v>502617898.75746799</v>
      </c>
      <c r="AI89" s="2">
        <v>87545332.181951493</v>
      </c>
      <c r="AJ89" s="2">
        <f>VLOOKUP($AB89,'Transmission costs'!$I$11:$K$124,2,FALSE)</f>
        <v>23183305.859972067</v>
      </c>
      <c r="AK89" s="2">
        <f>VLOOKUP($AB89,'Transmission costs'!$I$11:$K$124,3,FALSE)</f>
        <v>86128003.163473725</v>
      </c>
      <c r="AL89" s="2">
        <f>+VLOOKUP(AB89,Revenue!$G$11:$H$123,2,FALSE)</f>
        <v>1000954473.2266574</v>
      </c>
      <c r="AM89" s="2">
        <f>+VLOOKUP(AB89,Batteries!$G$11:$H$123,2,FALSE)</f>
        <v>-57560890.721269608</v>
      </c>
      <c r="AO89" s="1" t="s">
        <v>80</v>
      </c>
      <c r="AP89" s="2">
        <v>-2730618090.5118098</v>
      </c>
      <c r="AQ89" s="2">
        <v>2545759574.5798101</v>
      </c>
      <c r="AR89" s="2">
        <v>-2123400179.1619699</v>
      </c>
      <c r="AS89" s="2">
        <v>1938541663.23841</v>
      </c>
      <c r="AT89" s="2">
        <v>-184858515.931999</v>
      </c>
      <c r="AU89" s="2">
        <v>-1956683966.6108</v>
      </c>
      <c r="AV89" s="2">
        <v>-18142303.372397099</v>
      </c>
      <c r="AW89" s="2">
        <f>+VLOOKUP($AO89,'Transmission costs'!$M$11:$O$124,2,FALSE)</f>
        <v>53628589.016710192</v>
      </c>
      <c r="AX89" s="2">
        <f>+VLOOKUP($AO89,'Transmission costs'!$M$11:$O$124,3,FALSE)</f>
        <v>162783910.84660065</v>
      </c>
      <c r="AY89" s="2">
        <f>+VLOOKUP(AO89,Revenue!$J$11:$K$123,2,FALSE)</f>
        <v>607217911.34984279</v>
      </c>
      <c r="AZ89" s="2">
        <f>+VLOOKUP(AO89,Batteries!$J$11:$K$123,2,FALSE)</f>
        <v>-57560890.721269608</v>
      </c>
    </row>
    <row r="90" spans="2:52" x14ac:dyDescent="0.35">
      <c r="B90" s="1" t="s">
        <v>81</v>
      </c>
      <c r="C90" s="2">
        <v>-2506207416.5102201</v>
      </c>
      <c r="D90" s="2">
        <v>2211595073.3568401</v>
      </c>
      <c r="E90" s="2">
        <v>-2085224079.92313</v>
      </c>
      <c r="F90" s="2">
        <v>1790611738.2990401</v>
      </c>
      <c r="G90" s="2">
        <v>-294612343.15338302</v>
      </c>
      <c r="H90" s="2">
        <v>-1953150979.00633</v>
      </c>
      <c r="I90" s="2">
        <v>-162539240.707288</v>
      </c>
      <c r="J90" s="2">
        <f>+VLOOKUP($B90,'Transmission costs'!$A$11:$C$124,2,FALSE)</f>
        <v>35032091.579078533</v>
      </c>
      <c r="K90" s="2">
        <f>+VLOOKUP($B90,'Transmission costs'!$A$11:$C$124,3,FALSE)</f>
        <v>129591693.9916113</v>
      </c>
      <c r="L90" s="2">
        <f>+VLOOKUP(B90,Revenue!$A$11:$B$123,2,FALSE)</f>
        <v>420983336.58709484</v>
      </c>
      <c r="M90" s="2">
        <f>+VLOOKUP(B90,Batteries!$A$11:$B$123,2,FALSE)</f>
        <v>-37513498.50426323</v>
      </c>
      <c r="O90" s="1" t="s">
        <v>81</v>
      </c>
      <c r="P90" s="2">
        <v>-1647021492.21334</v>
      </c>
      <c r="Q90" s="2">
        <v>1711666023.32535</v>
      </c>
      <c r="R90" s="2">
        <v>-1647021492.21334</v>
      </c>
      <c r="S90" s="2">
        <v>1711666023.32535</v>
      </c>
      <c r="T90" s="2">
        <v>64644531.112017699</v>
      </c>
      <c r="U90" s="2">
        <v>-1530297970.24405</v>
      </c>
      <c r="V90" s="2">
        <v>181368053.08130601</v>
      </c>
      <c r="W90" s="2">
        <f>+VLOOKUP($O90,'Transmission costs'!$E$11:$G$124,2,FALSE)</f>
        <v>40729528.511044495</v>
      </c>
      <c r="X90" s="2">
        <f>+VLOOKUP($O90,'Transmission costs'!$E$11:$G$124,3,FALSE)</f>
        <v>120177302.44749947</v>
      </c>
      <c r="Y90" s="2">
        <v>0</v>
      </c>
      <c r="Z90" s="2">
        <f>+VLOOKUP(O90,Batteries!$D$11:$E$123,2,FALSE)</f>
        <v>-37275748.032833315</v>
      </c>
      <c r="AB90" s="1" t="s">
        <v>81</v>
      </c>
      <c r="AC90" s="2">
        <v>-479591591.37116498</v>
      </c>
      <c r="AD90" s="2">
        <v>487106215.313016</v>
      </c>
      <c r="AE90" s="2">
        <v>521363965.18103802</v>
      </c>
      <c r="AF90" s="2">
        <v>-513849341.210361</v>
      </c>
      <c r="AG90" s="2">
        <v>7514623.9418510096</v>
      </c>
      <c r="AH90" s="2">
        <v>609762662.75930703</v>
      </c>
      <c r="AI90" s="2">
        <v>95913321.548945904</v>
      </c>
      <c r="AJ90" s="2">
        <f>VLOOKUP($AB90,'Transmission costs'!$I$11:$K$124,2,FALSE)</f>
        <v>19098023.965965137</v>
      </c>
      <c r="AK90" s="2">
        <f>VLOOKUP($AB90,'Transmission costs'!$I$11:$K$124,3,FALSE)</f>
        <v>69983223.03997083</v>
      </c>
      <c r="AL90" s="2">
        <f>+VLOOKUP(AB90,Revenue!$G$11:$H$123,2,FALSE)</f>
        <v>1000955556.5522016</v>
      </c>
      <c r="AM90" s="2">
        <f>+VLOOKUP(AB90,Batteries!$G$11:$H$123,2,FALSE)</f>
        <v>-37513498.50426323</v>
      </c>
      <c r="AO90" s="1" t="s">
        <v>81</v>
      </c>
      <c r="AP90" s="2">
        <v>-2603908590.1689701</v>
      </c>
      <c r="AQ90" s="2">
        <v>2454398099.8529601</v>
      </c>
      <c r="AR90" s="2">
        <v>-1996690384.8603799</v>
      </c>
      <c r="AS90" s="2">
        <v>1847179894.55281</v>
      </c>
      <c r="AT90" s="2">
        <v>-149510490.31600499</v>
      </c>
      <c r="AU90" s="2">
        <v>-1862400799.13925</v>
      </c>
      <c r="AV90" s="2">
        <v>-15220904.5864399</v>
      </c>
      <c r="AW90" s="2">
        <f>+VLOOKUP($AO90,'Transmission costs'!$M$11:$O$124,2,FALSE)</f>
        <v>49712150.813894793</v>
      </c>
      <c r="AX90" s="2">
        <f>+VLOOKUP($AO90,'Transmission costs'!$M$11:$O$124,3,FALSE)</f>
        <v>146488238.03075561</v>
      </c>
      <c r="AY90" s="2">
        <f>+VLOOKUP(AO90,Revenue!$J$11:$K$123,2,FALSE)</f>
        <v>607218205.30858767</v>
      </c>
      <c r="AZ90" s="2">
        <f>+VLOOKUP(AO90,Batteries!$J$11:$K$123,2,FALSE)</f>
        <v>-37513498.50426323</v>
      </c>
    </row>
    <row r="91" spans="2:52" x14ac:dyDescent="0.35">
      <c r="B91" s="1" t="s">
        <v>82</v>
      </c>
      <c r="C91" s="2">
        <v>299701476.41781598</v>
      </c>
      <c r="D91" s="2">
        <v>373432733.753658</v>
      </c>
      <c r="E91" s="2">
        <v>707765089.07564604</v>
      </c>
      <c r="F91" s="2">
        <v>-34630877.374870203</v>
      </c>
      <c r="G91" s="2">
        <v>673134210.17147505</v>
      </c>
      <c r="H91" s="2">
        <v>845922638.05317104</v>
      </c>
      <c r="I91" s="2">
        <v>811291760.67830098</v>
      </c>
      <c r="J91" s="2">
        <f>+VLOOKUP($B91,'Transmission costs'!$A$11:$C$124,2,FALSE)</f>
        <v>38857767.613266721</v>
      </c>
      <c r="K91" s="2">
        <f>+VLOOKUP($B91,'Transmission costs'!$A$11:$C$124,3,FALSE)</f>
        <v>120824137.28823827</v>
      </c>
      <c r="L91" s="2">
        <f>+VLOOKUP(B91,Revenue!$A$11:$B$123,2,FALSE)</f>
        <v>408063612.65782785</v>
      </c>
      <c r="M91" s="2">
        <f>+VLOOKUP(B91,Batteries!$A$11:$B$123,2,FALSE)</f>
        <v>-56191179.302553907</v>
      </c>
      <c r="O91" s="1" t="s">
        <v>82</v>
      </c>
      <c r="P91" s="2">
        <v>-2550795145.2291999</v>
      </c>
      <c r="Q91" s="2">
        <v>2583266083.7833099</v>
      </c>
      <c r="R91" s="2">
        <v>-2550795145.2291999</v>
      </c>
      <c r="S91" s="2">
        <v>2583266083.7833099</v>
      </c>
      <c r="T91" s="2">
        <v>32470938.5541071</v>
      </c>
      <c r="U91" s="2">
        <v>-2343887399.2866602</v>
      </c>
      <c r="V91" s="2">
        <v>239378684.49664301</v>
      </c>
      <c r="W91" s="2">
        <f>+VLOOKUP($O91,'Transmission costs'!$E$11:$G$124,2,FALSE)</f>
        <v>54170731.686063454</v>
      </c>
      <c r="X91" s="2">
        <f>+VLOOKUP($O91,'Transmission costs'!$E$11:$G$124,3,FALSE)</f>
        <v>208801911.539051</v>
      </c>
      <c r="Y91" s="2">
        <v>0</v>
      </c>
      <c r="Z91" s="2">
        <f>+VLOOKUP(O91,Batteries!$D$11:$E$123,2,FALSE)</f>
        <v>-52276566.089549348</v>
      </c>
      <c r="AB91" s="1" t="s">
        <v>82</v>
      </c>
      <c r="AC91" s="2">
        <v>-1897811690.6333301</v>
      </c>
      <c r="AD91" s="2">
        <v>1967992789.3394101</v>
      </c>
      <c r="AE91" s="2">
        <v>-890386349.615049</v>
      </c>
      <c r="AF91" s="2">
        <v>960567448.34995604</v>
      </c>
      <c r="AG91" s="2">
        <v>70181098.706082106</v>
      </c>
      <c r="AH91" s="2">
        <v>-658866751.21304297</v>
      </c>
      <c r="AI91" s="2">
        <v>301700697.13691401</v>
      </c>
      <c r="AJ91" s="2">
        <f>VLOOKUP($AB91,'Transmission costs'!$I$11:$K$124,2,FALSE)</f>
        <v>77418069.85827975</v>
      </c>
      <c r="AK91" s="2">
        <f>VLOOKUP($AB91,'Transmission costs'!$I$11:$K$124,3,FALSE)</f>
        <v>252746488.95773184</v>
      </c>
      <c r="AL91" s="2">
        <f>+VLOOKUP(AB91,Revenue!$G$11:$H$123,2,FALSE)</f>
        <v>1007425341.0182798</v>
      </c>
      <c r="AM91" s="2">
        <f>+VLOOKUP(AB91,Batteries!$G$11:$H$123,2,FALSE)</f>
        <v>-56191179.302553907</v>
      </c>
      <c r="AO91" s="1" t="s">
        <v>82</v>
      </c>
      <c r="AP91" s="2">
        <v>-429888190.91988701</v>
      </c>
      <c r="AQ91" s="2">
        <v>873756174.71976602</v>
      </c>
      <c r="AR91" s="2">
        <v>162127269.394784</v>
      </c>
      <c r="AS91" s="2">
        <v>281740714.41353601</v>
      </c>
      <c r="AT91" s="2">
        <v>443867983.79987901</v>
      </c>
      <c r="AU91" s="2">
        <v>310765705.648718</v>
      </c>
      <c r="AV91" s="2">
        <v>592506420.06225395</v>
      </c>
      <c r="AW91" s="2">
        <f>+VLOOKUP($AO91,'Transmission costs'!$M$11:$O$124,2,FALSE)</f>
        <v>46043153.101185992</v>
      </c>
      <c r="AX91" s="2">
        <f>+VLOOKUP($AO91,'Transmission costs'!$M$11:$O$124,3,FALSE)</f>
        <v>138490410.05256537</v>
      </c>
      <c r="AY91" s="2">
        <f>+VLOOKUP(AO91,Revenue!$J$11:$K$123,2,FALSE)</f>
        <v>592015460.31467032</v>
      </c>
      <c r="AZ91" s="2">
        <f>+VLOOKUP(AO91,Batteries!$J$11:$K$123,2,FALSE)</f>
        <v>-56191179.302553907</v>
      </c>
    </row>
    <row r="92" spans="2:52" x14ac:dyDescent="0.35">
      <c r="B92" s="1" t="s">
        <v>83</v>
      </c>
      <c r="C92" s="2">
        <v>-512840086.45552701</v>
      </c>
      <c r="D92" s="2">
        <v>884702063.02659595</v>
      </c>
      <c r="E92" s="2">
        <v>-104776176.457306</v>
      </c>
      <c r="F92" s="2">
        <v>476638154.557675</v>
      </c>
      <c r="G92" s="2">
        <v>371861976.57106799</v>
      </c>
      <c r="H92" s="2">
        <v>20133159.536485899</v>
      </c>
      <c r="I92" s="2">
        <v>496771314.09416097</v>
      </c>
      <c r="J92" s="2">
        <f>+VLOOKUP($B92,'Transmission costs'!$A$11:$C$124,2,FALSE)</f>
        <v>38254373.057980478</v>
      </c>
      <c r="K92" s="2">
        <f>+VLOOKUP($B92,'Transmission costs'!$A$11:$C$124,3,FALSE)</f>
        <v>127333321.06713942</v>
      </c>
      <c r="L92" s="2">
        <f>+VLOOKUP(B92,Revenue!$A$11:$B$123,2,FALSE)</f>
        <v>408063909.99822074</v>
      </c>
      <c r="M92" s="2">
        <f>+VLOOKUP(B92,Batteries!$A$11:$B$123,2,FALSE)</f>
        <v>-35830387.984633431</v>
      </c>
      <c r="O92" s="1" t="s">
        <v>83</v>
      </c>
      <c r="P92" s="2">
        <v>-3238805684.9124498</v>
      </c>
      <c r="Q92" s="2">
        <v>2963612910.0707798</v>
      </c>
      <c r="R92" s="2">
        <v>-3238805684.9124498</v>
      </c>
      <c r="S92" s="2">
        <v>2963612910.0707798</v>
      </c>
      <c r="T92" s="2">
        <v>-275192774.84167302</v>
      </c>
      <c r="U92" s="2">
        <v>-3042654312.8548498</v>
      </c>
      <c r="V92" s="2">
        <v>-79041402.784074202</v>
      </c>
      <c r="W92" s="2">
        <f>+VLOOKUP($O92,'Transmission costs'!$E$11:$G$124,2,FALSE)</f>
        <v>51592629.928202577</v>
      </c>
      <c r="X92" s="2">
        <f>+VLOOKUP($O92,'Transmission costs'!$E$11:$G$124,3,FALSE)</f>
        <v>212151364.47259837</v>
      </c>
      <c r="Y92" s="2">
        <v>0</v>
      </c>
      <c r="Z92" s="2">
        <f>+VLOOKUP(O92,Batteries!$D$11:$E$123,2,FALSE)</f>
        <v>-35592637.513203524</v>
      </c>
      <c r="AB92" s="1" t="s">
        <v>83</v>
      </c>
      <c r="AC92" s="2">
        <v>-2992085608.5496702</v>
      </c>
      <c r="AD92" s="2">
        <v>2735307204.30059</v>
      </c>
      <c r="AE92" s="2">
        <v>-1984619030.11655</v>
      </c>
      <c r="AF92" s="2">
        <v>1727840625.8963001</v>
      </c>
      <c r="AG92" s="2">
        <v>-256778404.24907899</v>
      </c>
      <c r="AH92" s="2">
        <v>-1768817130.7749801</v>
      </c>
      <c r="AI92" s="2">
        <v>-40976504.878679</v>
      </c>
      <c r="AJ92" s="2">
        <f>VLOOKUP($AB92,'Transmission costs'!$I$11:$K$124,2,FALSE)</f>
        <v>83004390.262244791</v>
      </c>
      <c r="AK92" s="2">
        <f>VLOOKUP($AB92,'Transmission costs'!$I$11:$K$124,3,FALSE)</f>
        <v>262975901.61918563</v>
      </c>
      <c r="AL92" s="2">
        <f>+VLOOKUP(AB92,Revenue!$G$11:$H$123,2,FALSE)</f>
        <v>1007466578.4331187</v>
      </c>
      <c r="AM92" s="2">
        <f>+VLOOKUP(AB92,Batteries!$G$11:$H$123,2,FALSE)</f>
        <v>-35830387.984633431</v>
      </c>
      <c r="AO92" s="1" t="s">
        <v>83</v>
      </c>
      <c r="AP92" s="2">
        <v>-1241391999.49931</v>
      </c>
      <c r="AQ92" s="2">
        <v>1384991726.62538</v>
      </c>
      <c r="AR92" s="2">
        <v>-649376529.38476598</v>
      </c>
      <c r="AS92" s="2">
        <v>792976256.51927996</v>
      </c>
      <c r="AT92" s="2">
        <v>143599727.12606999</v>
      </c>
      <c r="AU92" s="2">
        <v>-513986423.48922002</v>
      </c>
      <c r="AV92" s="2">
        <v>278989833.03005898</v>
      </c>
      <c r="AW92" s="2">
        <f>+VLOOKUP($AO92,'Transmission costs'!$M$11:$O$124,2,FALSE)</f>
        <v>45438333.012563534</v>
      </c>
      <c r="AX92" s="2">
        <f>+VLOOKUP($AO92,'Transmission costs'!$M$11:$O$124,3,FALSE)</f>
        <v>144998050.9234769</v>
      </c>
      <c r="AY92" s="2">
        <f>+VLOOKUP(AO92,Revenue!$J$11:$K$123,2,FALSE)</f>
        <v>592015470.11454356</v>
      </c>
      <c r="AZ92" s="2">
        <f>+VLOOKUP(AO92,Batteries!$J$11:$K$123,2,FALSE)</f>
        <v>-35830387.984633431</v>
      </c>
    </row>
    <row r="93" spans="2:52" x14ac:dyDescent="0.35">
      <c r="B93" s="1" t="s">
        <v>84</v>
      </c>
      <c r="C93" s="2">
        <v>-1408410972.84356</v>
      </c>
      <c r="D93" s="2">
        <v>1392216032.12184</v>
      </c>
      <c r="E93" s="2">
        <v>-985098559.65277302</v>
      </c>
      <c r="F93" s="2">
        <v>968903620.460356</v>
      </c>
      <c r="G93" s="2">
        <v>-16194940.7217183</v>
      </c>
      <c r="H93" s="2">
        <v>-841172335.42437506</v>
      </c>
      <c r="I93" s="2">
        <v>127731285.03598</v>
      </c>
      <c r="J93" s="2">
        <f>+VLOOKUP($B93,'Transmission costs'!$A$11:$C$124,2,FALSE)</f>
        <v>19282729.820641309</v>
      </c>
      <c r="K93" s="2">
        <f>+VLOOKUP($B93,'Transmission costs'!$A$11:$C$124,3,FALSE)</f>
        <v>112285511.01800667</v>
      </c>
      <c r="L93" s="2">
        <f>+VLOOKUP(B93,Revenue!$A$11:$B$123,2,FALSE)</f>
        <v>423312413.19078606</v>
      </c>
      <c r="M93" s="2">
        <f>+VLOOKUP(B93,Batteries!$A$11:$B$123,2,FALSE)</f>
        <v>-50923443.031032987</v>
      </c>
      <c r="O93" s="1" t="s">
        <v>84</v>
      </c>
      <c r="P93" s="2">
        <v>827048956.17019606</v>
      </c>
      <c r="Q93" s="2">
        <v>289162091.12224501</v>
      </c>
      <c r="R93" s="2">
        <v>827048956.17019606</v>
      </c>
      <c r="S93" s="2">
        <v>289162091.12224501</v>
      </c>
      <c r="T93" s="2">
        <v>1116211047.2924399</v>
      </c>
      <c r="U93" s="2">
        <v>913635884.46367598</v>
      </c>
      <c r="V93" s="2">
        <v>1202797975.5859201</v>
      </c>
      <c r="W93" s="2">
        <f>+VLOOKUP($O93,'Transmission costs'!$E$11:$G$124,2,FALSE)</f>
        <v>15108348.609160725</v>
      </c>
      <c r="X93" s="2">
        <f>+VLOOKUP($O93,'Transmission costs'!$E$11:$G$124,3,FALSE)</f>
        <v>52653524.963881098</v>
      </c>
      <c r="Y93" s="2">
        <v>0</v>
      </c>
      <c r="Z93" s="2">
        <f>+VLOOKUP(O93,Batteries!$D$11:$E$123,2,FALSE)</f>
        <v>-49041751.938760191</v>
      </c>
      <c r="AB93" s="1" t="s">
        <v>84</v>
      </c>
      <c r="AC93" s="2">
        <v>-1219679523.8785801</v>
      </c>
      <c r="AD93" s="2">
        <v>1194616192.5304899</v>
      </c>
      <c r="AE93" s="2">
        <v>-230974189.99518499</v>
      </c>
      <c r="AF93" s="2">
        <v>205910858.67591599</v>
      </c>
      <c r="AG93" s="2">
        <v>-25063331.348095</v>
      </c>
      <c r="AH93" s="2">
        <v>-115355387.429855</v>
      </c>
      <c r="AI93" s="2">
        <v>90555471.246060893</v>
      </c>
      <c r="AJ93" s="2">
        <f>VLOOKUP($AB93,'Transmission costs'!$I$11:$K$124,2,FALSE)</f>
        <v>20310729.574128293</v>
      </c>
      <c r="AK93" s="2">
        <f>VLOOKUP($AB93,'Transmission costs'!$I$11:$K$124,3,FALSE)</f>
        <v>85006089.108424664</v>
      </c>
      <c r="AL93" s="2">
        <f>+VLOOKUP(AB93,Revenue!$G$11:$H$123,2,FALSE)</f>
        <v>988705333.88339984</v>
      </c>
      <c r="AM93" s="2">
        <f>+VLOOKUP(AB93,Batteries!$G$11:$H$123,2,FALSE)</f>
        <v>-50923443.031032987</v>
      </c>
      <c r="AO93" s="1" t="s">
        <v>84</v>
      </c>
      <c r="AP93" s="2">
        <v>-1270514245.2527201</v>
      </c>
      <c r="AQ93" s="2">
        <v>1227316725.0306399</v>
      </c>
      <c r="AR93" s="2">
        <v>-667087064.42370296</v>
      </c>
      <c r="AS93" s="2">
        <v>623889544.21006596</v>
      </c>
      <c r="AT93" s="2">
        <v>-43197520.22208</v>
      </c>
      <c r="AU93" s="2">
        <v>-529707092.31900603</v>
      </c>
      <c r="AV93" s="2">
        <v>94182451.891058907</v>
      </c>
      <c r="AW93" s="2">
        <f>+VLOOKUP($AO93,'Transmission costs'!$M$11:$O$124,2,FALSE)</f>
        <v>22976513.281238776</v>
      </c>
      <c r="AX93" s="2">
        <f>+VLOOKUP($AO93,'Transmission costs'!$M$11:$O$124,3,FALSE)</f>
        <v>109433042.35490236</v>
      </c>
      <c r="AY93" s="2">
        <f>+VLOOKUP(AO93,Revenue!$J$11:$K$123,2,FALSE)</f>
        <v>603427180.82901859</v>
      </c>
      <c r="AZ93" s="2">
        <f>+VLOOKUP(AO93,Batteries!$J$11:$K$123,2,FALSE)</f>
        <v>-50923443.031032987</v>
      </c>
    </row>
    <row r="94" spans="2:52" x14ac:dyDescent="0.35">
      <c r="B94" s="1" t="s">
        <v>85</v>
      </c>
      <c r="C94" s="2">
        <v>892238460.30436599</v>
      </c>
      <c r="D94" s="2">
        <v>70160330.016286403</v>
      </c>
      <c r="E94" s="2">
        <v>1306442958.7765601</v>
      </c>
      <c r="F94" s="2">
        <v>-344044166.92660898</v>
      </c>
      <c r="G94" s="2">
        <v>962398790.32065201</v>
      </c>
      <c r="H94" s="2">
        <v>1428497051.26652</v>
      </c>
      <c r="I94" s="2">
        <v>1084452884.33991</v>
      </c>
      <c r="J94" s="2">
        <f>+VLOOKUP($B94,'Transmission costs'!$A$11:$C$124,2,FALSE)</f>
        <v>38916283.259149335</v>
      </c>
      <c r="K94" s="2">
        <f>+VLOOKUP($B94,'Transmission costs'!$A$11:$C$124,3,FALSE)</f>
        <v>103367108.73439337</v>
      </c>
      <c r="L94" s="2">
        <f>+VLOOKUP(B94,Revenue!$A$11:$B$123,2,FALSE)</f>
        <v>414204498.47219557</v>
      </c>
      <c r="M94" s="2">
        <f>+VLOOKUP(B94,Batteries!$A$11:$B$123,2,FALSE)</f>
        <v>-57603267.014715388</v>
      </c>
      <c r="O94" s="1" t="s">
        <v>85</v>
      </c>
      <c r="P94" s="2">
        <v>2306610823.4415898</v>
      </c>
      <c r="Q94" s="2">
        <v>-685662143.91270995</v>
      </c>
      <c r="R94" s="2">
        <v>2306610823.4415898</v>
      </c>
      <c r="S94" s="2">
        <v>-685662143.91270995</v>
      </c>
      <c r="T94" s="2">
        <v>1620948679.5288799</v>
      </c>
      <c r="U94" s="2">
        <v>2394826100.7197499</v>
      </c>
      <c r="V94" s="2">
        <v>1709163956.80703</v>
      </c>
      <c r="W94" s="2">
        <f>+VLOOKUP($O94,'Transmission costs'!$E$11:$G$124,2,FALSE)</f>
        <v>27883732.394688357</v>
      </c>
      <c r="X94" s="2">
        <f>+VLOOKUP($O94,'Transmission costs'!$E$11:$G$124,3,FALSE)</f>
        <v>62435808.813078955</v>
      </c>
      <c r="Y94" s="2">
        <v>0</v>
      </c>
      <c r="Z94" s="2">
        <f>+VLOOKUP(O94,Batteries!$D$11:$E$123,2,FALSE)</f>
        <v>-53663200.859765664</v>
      </c>
      <c r="AB94" s="1" t="s">
        <v>85</v>
      </c>
      <c r="AC94" s="2">
        <v>-92430956.933329299</v>
      </c>
      <c r="AD94" s="2">
        <v>709666494.10027599</v>
      </c>
      <c r="AE94" s="2">
        <v>911502632.65961802</v>
      </c>
      <c r="AF94" s="2">
        <v>-294267095.46384501</v>
      </c>
      <c r="AG94" s="2">
        <v>617235537.16694605</v>
      </c>
      <c r="AH94" s="2">
        <v>1029982625.88422</v>
      </c>
      <c r="AI94" s="2">
        <v>735715530.42037904</v>
      </c>
      <c r="AJ94" s="2">
        <f>VLOOKUP($AB94,'Transmission costs'!$I$11:$K$124,2,FALSE)</f>
        <v>46468093.709148772</v>
      </c>
      <c r="AK94" s="2">
        <f>VLOOKUP($AB94,'Transmission costs'!$I$11:$K$124,3,FALSE)</f>
        <v>107344819.91903977</v>
      </c>
      <c r="AL94" s="2">
        <f>+VLOOKUP(AB94,Revenue!$G$11:$H$123,2,FALSE)</f>
        <v>1003933589.592947</v>
      </c>
      <c r="AM94" s="2">
        <f>+VLOOKUP(AB94,Batteries!$G$11:$H$123,2,FALSE)</f>
        <v>-57603267.014715388</v>
      </c>
      <c r="AO94" s="1" t="s">
        <v>85</v>
      </c>
      <c r="AP94" s="2">
        <v>-11330427.976605499</v>
      </c>
      <c r="AQ94" s="2">
        <v>570830210.51123703</v>
      </c>
      <c r="AR94" s="2">
        <v>595347174.60047603</v>
      </c>
      <c r="AS94" s="2">
        <v>-35847392.0574027</v>
      </c>
      <c r="AT94" s="2">
        <v>559499782.53463101</v>
      </c>
      <c r="AU94" s="2">
        <v>733670669.453848</v>
      </c>
      <c r="AV94" s="2">
        <v>697823277.39644599</v>
      </c>
      <c r="AW94" s="2">
        <f>+VLOOKUP($AO94,'Transmission costs'!$M$11:$O$124,2,FALSE)</f>
        <v>44184354.255080931</v>
      </c>
      <c r="AX94" s="2">
        <f>+VLOOKUP($AO94,'Transmission costs'!$M$11:$O$124,3,FALSE)</f>
        <v>124904582.09373811</v>
      </c>
      <c r="AY94" s="2">
        <f>+VLOOKUP(AO94,Revenue!$J$11:$K$123,2,FALSE)</f>
        <v>606677602.57708049</v>
      </c>
      <c r="AZ94" s="2">
        <f>+VLOOKUP(AO94,Batteries!$J$11:$K$123,2,FALSE)</f>
        <v>-57603267.014715388</v>
      </c>
    </row>
    <row r="95" spans="2:52" x14ac:dyDescent="0.35">
      <c r="B95" s="1" t="s">
        <v>86</v>
      </c>
      <c r="C95" s="2">
        <v>-751101578.97966397</v>
      </c>
      <c r="D95" s="2">
        <v>1465753556.6475201</v>
      </c>
      <c r="E95" s="2">
        <v>-336534419.51524299</v>
      </c>
      <c r="F95" s="2">
        <v>1051186398.7124</v>
      </c>
      <c r="G95" s="2">
        <v>714651977.66786098</v>
      </c>
      <c r="H95" s="2">
        <v>-212197761.27669299</v>
      </c>
      <c r="I95" s="2">
        <v>838988637.43571103</v>
      </c>
      <c r="J95" s="2">
        <f>+VLOOKUP($B95,'Transmission costs'!$A$11:$C$124,2,FALSE)</f>
        <v>52287557.659535065</v>
      </c>
      <c r="K95" s="2">
        <f>+VLOOKUP($B95,'Transmission costs'!$A$11:$C$124,3,FALSE)</f>
        <v>138759474.36956027</v>
      </c>
      <c r="L95" s="2">
        <f>+VLOOKUP(B95,Revenue!$A$11:$B$123,2,FALSE)</f>
        <v>414567159.46441931</v>
      </c>
      <c r="M95" s="2">
        <f>+VLOOKUP(B95,Batteries!$A$11:$B$123,2,FALSE)</f>
        <v>-37864741.528524399</v>
      </c>
      <c r="O95" s="1" t="s">
        <v>86</v>
      </c>
      <c r="P95" s="2">
        <v>-498171863.00539601</v>
      </c>
      <c r="Q95" s="2">
        <v>1095775361.7611599</v>
      </c>
      <c r="R95" s="2">
        <v>-498171863.00539601</v>
      </c>
      <c r="S95" s="2">
        <v>1095775361.7611599</v>
      </c>
      <c r="T95" s="2">
        <v>597603498.75576794</v>
      </c>
      <c r="U95" s="2">
        <v>-373484101.78876501</v>
      </c>
      <c r="V95" s="2">
        <v>722291259.972399</v>
      </c>
      <c r="W95" s="2">
        <f>+VLOOKUP($O95,'Transmission costs'!$E$11:$G$124,2,FALSE)</f>
        <v>39174703.211836681</v>
      </c>
      <c r="X95" s="2">
        <f>+VLOOKUP($O95,'Transmission costs'!$E$11:$G$124,3,FALSE)</f>
        <v>126235473.37137339</v>
      </c>
      <c r="Y95" s="2">
        <v>0</v>
      </c>
      <c r="Z95" s="2">
        <f>+VLOOKUP(O95,Batteries!$D$11:$E$123,2,FALSE)</f>
        <v>-37626991.057094485</v>
      </c>
      <c r="AB95" s="1" t="s">
        <v>86</v>
      </c>
      <c r="AC95" s="2">
        <v>-542770358.15837705</v>
      </c>
      <c r="AD95" s="2">
        <v>1039029343.56451</v>
      </c>
      <c r="AE95" s="2">
        <v>461163502.21447003</v>
      </c>
      <c r="AF95" s="2">
        <v>35095483.220488198</v>
      </c>
      <c r="AG95" s="2">
        <v>496258985.40613198</v>
      </c>
      <c r="AH95" s="2">
        <v>561888654.88242197</v>
      </c>
      <c r="AI95" s="2">
        <v>596984138.10291004</v>
      </c>
      <c r="AJ95" s="2">
        <f>VLOOKUP($AB95,'Transmission costs'!$I$11:$K$124,2,FALSE)</f>
        <v>42644424.805973142</v>
      </c>
      <c r="AK95" s="2">
        <f>VLOOKUP($AB95,'Transmission costs'!$I$11:$K$124,3,FALSE)</f>
        <v>105504835.94539994</v>
      </c>
      <c r="AL95" s="2">
        <f>+VLOOKUP(AB95,Revenue!$G$11:$H$123,2,FALSE)</f>
        <v>1003933860.3728468</v>
      </c>
      <c r="AM95" s="2">
        <f>+VLOOKUP(AB95,Batteries!$G$11:$H$123,2,FALSE)</f>
        <v>-37864741.528524399</v>
      </c>
      <c r="AO95" s="1" t="s">
        <v>86</v>
      </c>
      <c r="AP95" s="2">
        <v>-462987411.19261402</v>
      </c>
      <c r="AQ95" s="2">
        <v>900064941.90594196</v>
      </c>
      <c r="AR95" s="2">
        <v>143690416.99218899</v>
      </c>
      <c r="AS95" s="2">
        <v>293387113.72957999</v>
      </c>
      <c r="AT95" s="2">
        <v>437077530.71332699</v>
      </c>
      <c r="AU95" s="2">
        <v>264294873.76122001</v>
      </c>
      <c r="AV95" s="2">
        <v>557681987.49080002</v>
      </c>
      <c r="AW95" s="2">
        <f>+VLOOKUP($AO95,'Transmission costs'!$M$11:$O$124,2,FALSE)</f>
        <v>40318729.437440395</v>
      </c>
      <c r="AX95" s="2">
        <f>+VLOOKUP($AO95,'Transmission costs'!$M$11:$O$124,3,FALSE)</f>
        <v>123058444.67794676</v>
      </c>
      <c r="AY95" s="2">
        <f>+VLOOKUP(AO95,Revenue!$J$11:$K$123,2,FALSE)</f>
        <v>606677828.18480277</v>
      </c>
      <c r="AZ95" s="2">
        <f>+VLOOKUP(AO95,Batteries!$J$11:$K$123,2,FALSE)</f>
        <v>-37864741.528524399</v>
      </c>
    </row>
    <row r="96" spans="2:52" x14ac:dyDescent="0.35">
      <c r="B96" s="1" t="s">
        <v>87</v>
      </c>
      <c r="C96" s="2">
        <v>541634873.25389898</v>
      </c>
      <c r="D96" s="2">
        <v>127367026.127492</v>
      </c>
      <c r="E96" s="2">
        <v>950173496.62698102</v>
      </c>
      <c r="F96" s="2">
        <v>-281171595.71628898</v>
      </c>
      <c r="G96" s="2">
        <v>669001899.381392</v>
      </c>
      <c r="H96" s="2">
        <v>1074628072.9605999</v>
      </c>
      <c r="I96" s="2">
        <v>793456477.24432003</v>
      </c>
      <c r="J96" s="2">
        <f>+VLOOKUP($B96,'Transmission costs'!$A$11:$C$124,2,FALSE)</f>
        <v>40240960.162409663</v>
      </c>
      <c r="K96" s="2">
        <f>+VLOOKUP($B96,'Transmission costs'!$A$11:$C$124,3,FALSE)</f>
        <v>108260722.7703633</v>
      </c>
      <c r="L96" s="2">
        <f>+VLOOKUP(B96,Revenue!$A$11:$B$123,2,FALSE)</f>
        <v>408538623.37308067</v>
      </c>
      <c r="M96" s="2">
        <f>+VLOOKUP(B96,Batteries!$A$11:$B$123,2,FALSE)</f>
        <v>-56434813.725673735</v>
      </c>
      <c r="O96" s="1" t="s">
        <v>87</v>
      </c>
      <c r="P96" s="2">
        <v>-2613452330.4707899</v>
      </c>
      <c r="Q96" s="2">
        <v>2749855883.0763698</v>
      </c>
      <c r="R96" s="2">
        <v>-2613452330.4707899</v>
      </c>
      <c r="S96" s="2">
        <v>2749855883.0763698</v>
      </c>
      <c r="T96" s="2">
        <v>136403552.60558099</v>
      </c>
      <c r="U96" s="2">
        <v>-2409347838.4854102</v>
      </c>
      <c r="V96" s="2">
        <v>340508044.590967</v>
      </c>
      <c r="W96" s="2">
        <f>+VLOOKUP($O96,'Transmission costs'!$E$11:$G$124,2,FALSE)</f>
        <v>63175892.645159714</v>
      </c>
      <c r="X96" s="2">
        <f>+VLOOKUP($O96,'Transmission costs'!$E$11:$G$124,3,FALSE)</f>
        <v>214760184.11787659</v>
      </c>
      <c r="Y96" s="2">
        <v>0</v>
      </c>
      <c r="Z96" s="2">
        <f>+VLOOKUP(O96,Batteries!$D$11:$E$123,2,FALSE)</f>
        <v>-52520200.512669176</v>
      </c>
      <c r="AB96" s="1" t="s">
        <v>87</v>
      </c>
      <c r="AC96" s="2">
        <v>-1986276533.2203901</v>
      </c>
      <c r="AD96" s="2">
        <v>1431233024.78441</v>
      </c>
      <c r="AE96" s="2">
        <v>-988451472.66042495</v>
      </c>
      <c r="AF96" s="2">
        <v>433407964.25326502</v>
      </c>
      <c r="AG96" s="2">
        <v>-555043508.43598604</v>
      </c>
      <c r="AH96" s="2">
        <v>-809736530.84990299</v>
      </c>
      <c r="AI96" s="2">
        <v>-376328566.59663802</v>
      </c>
      <c r="AJ96" s="2">
        <f>VLOOKUP($AB96,'Transmission costs'!$I$11:$K$124,2,FALSE)</f>
        <v>61170624.61614728</v>
      </c>
      <c r="AK96" s="2">
        <f>VLOOKUP($AB96,'Transmission costs'!$I$11:$K$124,3,FALSE)</f>
        <v>183450752.70099461</v>
      </c>
      <c r="AL96" s="2">
        <f>+VLOOKUP(AB96,Revenue!$G$11:$H$123,2,FALSE)</f>
        <v>997825060.55997181</v>
      </c>
      <c r="AM96" s="2">
        <f>+VLOOKUP(AB96,Batteries!$G$11:$H$123,2,FALSE)</f>
        <v>-56434813.725673735</v>
      </c>
      <c r="AO96" s="1" t="s">
        <v>87</v>
      </c>
      <c r="AP96" s="2">
        <v>-51766672.982984297</v>
      </c>
      <c r="AQ96" s="2">
        <v>719274209.95863402</v>
      </c>
      <c r="AR96" s="2">
        <v>540451731.047207</v>
      </c>
      <c r="AS96" s="2">
        <v>127055805.936884</v>
      </c>
      <c r="AT96" s="2">
        <v>667507536.97564995</v>
      </c>
      <c r="AU96" s="2">
        <v>683863383.92499995</v>
      </c>
      <c r="AV96" s="2">
        <v>810919189.861884</v>
      </c>
      <c r="AW96" s="2">
        <f>+VLOOKUP($AO96,'Transmission costs'!$M$11:$O$124,2,FALSE)</f>
        <v>51002194.056904688</v>
      </c>
      <c r="AX96" s="2">
        <f>+VLOOKUP($AO96,'Transmission costs'!$M$11:$O$124,3,FALSE)</f>
        <v>137979033.20902291</v>
      </c>
      <c r="AY96" s="2">
        <f>+VLOOKUP(AO96,Revenue!$J$11:$K$123,2,FALSE)</f>
        <v>592218404.03019023</v>
      </c>
      <c r="AZ96" s="2">
        <f>+VLOOKUP(AO96,Batteries!$J$11:$K$123,2,FALSE)</f>
        <v>-56434813.725673735</v>
      </c>
    </row>
    <row r="97" spans="2:52" x14ac:dyDescent="0.35">
      <c r="B97" s="1" t="s">
        <v>88</v>
      </c>
      <c r="C97" s="2">
        <v>1326326423.50091</v>
      </c>
      <c r="D97" s="2">
        <v>-591379686.84679103</v>
      </c>
      <c r="E97" s="2">
        <v>1734865183.14011</v>
      </c>
      <c r="F97" s="2">
        <v>-999918444.95668697</v>
      </c>
      <c r="G97" s="2">
        <v>734946736.65412402</v>
      </c>
      <c r="H97" s="2">
        <v>1825235339.70575</v>
      </c>
      <c r="I97" s="2">
        <v>825316894.749071</v>
      </c>
      <c r="J97" s="2">
        <f>+VLOOKUP($B97,'Transmission costs'!$A$11:$C$124,2,FALSE)</f>
        <v>28962995.427512363</v>
      </c>
      <c r="K97" s="2">
        <f>+VLOOKUP($B97,'Transmission costs'!$A$11:$C$124,3,FALSE)</f>
        <v>83397046.657022715</v>
      </c>
      <c r="L97" s="2">
        <f>+VLOOKUP(B97,Revenue!$A$11:$B$123,2,FALSE)</f>
        <v>408538759.63919544</v>
      </c>
      <c r="M97" s="2">
        <f>+VLOOKUP(B97,Batteries!$A$11:$B$123,2,FALSE)</f>
        <v>-35936105.336135745</v>
      </c>
      <c r="O97" s="1" t="s">
        <v>88</v>
      </c>
      <c r="P97" s="2">
        <v>-1928320152.50828</v>
      </c>
      <c r="Q97" s="2">
        <v>2126958851.1874499</v>
      </c>
      <c r="R97" s="2">
        <v>-1928320152.50828</v>
      </c>
      <c r="S97" s="2">
        <v>2126958851.1874499</v>
      </c>
      <c r="T97" s="2">
        <v>198638698.679171</v>
      </c>
      <c r="U97" s="2">
        <v>-1754107857.9597499</v>
      </c>
      <c r="V97" s="2">
        <v>372850993.22769803</v>
      </c>
      <c r="W97" s="2">
        <f>+VLOOKUP($O97,'Transmission costs'!$E$11:$G$124,2,FALSE)</f>
        <v>53561464.869357981</v>
      </c>
      <c r="X97" s="2">
        <f>+VLOOKUP($O97,'Transmission costs'!$E$11:$G$124,3,FALSE)</f>
        <v>192075404.55317926</v>
      </c>
      <c r="Y97" s="2">
        <v>0</v>
      </c>
      <c r="Z97" s="2">
        <f>+VLOOKUP(O97,Batteries!$D$11:$E$123,2,FALSE)</f>
        <v>-35698354.864705831</v>
      </c>
      <c r="AB97" s="1" t="s">
        <v>88</v>
      </c>
      <c r="AC97" s="2">
        <v>-1196897233.7327199</v>
      </c>
      <c r="AD97" s="2">
        <v>712571842.18399</v>
      </c>
      <c r="AE97" s="2">
        <v>-199072050.09439901</v>
      </c>
      <c r="AF97" s="2">
        <v>-285253341.42551398</v>
      </c>
      <c r="AG97" s="2">
        <v>-484325391.54873902</v>
      </c>
      <c r="AH97" s="2">
        <v>-54474620.365726598</v>
      </c>
      <c r="AI97" s="2">
        <v>-339727961.79124099</v>
      </c>
      <c r="AJ97" s="2">
        <f>VLOOKUP($AB97,'Transmission costs'!$I$11:$K$124,2,FALSE)</f>
        <v>49923172.101799421</v>
      </c>
      <c r="AK97" s="2">
        <f>VLOOKUP($AB97,'Transmission costs'!$I$11:$K$124,3,FALSE)</f>
        <v>158584496.4943355</v>
      </c>
      <c r="AL97" s="2">
        <f>+VLOOKUP(AB97,Revenue!$G$11:$H$123,2,FALSE)</f>
        <v>997825183.63832951</v>
      </c>
      <c r="AM97" s="2">
        <f>+VLOOKUP(AB97,Batteries!$G$11:$H$123,2,FALSE)</f>
        <v>-35936105.336135745</v>
      </c>
      <c r="AO97" s="1" t="s">
        <v>88</v>
      </c>
      <c r="AP97" s="2">
        <v>735744357.88848996</v>
      </c>
      <c r="AQ97" s="2">
        <v>677058.10846866597</v>
      </c>
      <c r="AR97" s="2">
        <v>1327962763.3411901</v>
      </c>
      <c r="AS97" s="2">
        <v>-591541347.33579302</v>
      </c>
      <c r="AT97" s="2">
        <v>736421415.99695897</v>
      </c>
      <c r="AU97" s="2">
        <v>1437205499.6176901</v>
      </c>
      <c r="AV97" s="2">
        <v>845664152.28189898</v>
      </c>
      <c r="AW97" s="2">
        <f>+VLOOKUP($AO97,'Transmission costs'!$M$11:$O$124,2,FALSE)</f>
        <v>39810775.090715006</v>
      </c>
      <c r="AX97" s="2">
        <f>+VLOOKUP($AO97,'Transmission costs'!$M$11:$O$124,3,FALSE)</f>
        <v>113117406.03107731</v>
      </c>
      <c r="AY97" s="2">
        <f>+VLOOKUP(AO97,Revenue!$J$11:$K$123,2,FALSE)</f>
        <v>592218405.45270276</v>
      </c>
      <c r="AZ97" s="2">
        <f>+VLOOKUP(AO97,Batteries!$J$11:$K$123,2,FALSE)</f>
        <v>-35936105.336135745</v>
      </c>
    </row>
    <row r="98" spans="2:52" x14ac:dyDescent="0.35">
      <c r="B98" s="1" t="s">
        <v>89</v>
      </c>
      <c r="C98" s="2">
        <v>1065892271.05366</v>
      </c>
      <c r="D98" s="2">
        <v>-348412641.07695103</v>
      </c>
      <c r="E98" s="2">
        <v>1488939020.6454501</v>
      </c>
      <c r="F98" s="2">
        <v>-771459389.13944101</v>
      </c>
      <c r="G98" s="2">
        <v>717479629.97671294</v>
      </c>
      <c r="H98" s="2">
        <v>1579060304.06882</v>
      </c>
      <c r="I98" s="2">
        <v>807600914.92938197</v>
      </c>
      <c r="J98" s="2">
        <f>+VLOOKUP($B98,'Transmission costs'!$A$11:$C$124,2,FALSE)</f>
        <v>25280817.897184066</v>
      </c>
      <c r="K98" s="2">
        <f>+VLOOKUP($B98,'Transmission costs'!$A$11:$C$124,3,FALSE)</f>
        <v>64315634.933777645</v>
      </c>
      <c r="L98" s="2">
        <f>+VLOOKUP(B98,Revenue!$A$11:$B$123,2,FALSE)</f>
        <v>423046749.59178948</v>
      </c>
      <c r="M98" s="2">
        <f>+VLOOKUP(B98,Batteries!$A$11:$B$123,2,FALSE)</f>
        <v>-51086466.386773683</v>
      </c>
      <c r="O98" s="1" t="s">
        <v>89</v>
      </c>
      <c r="P98" s="2">
        <v>-2392997362.63416</v>
      </c>
      <c r="Q98" s="2">
        <v>3097940113.01333</v>
      </c>
      <c r="R98" s="2">
        <v>-2392997362.63416</v>
      </c>
      <c r="S98" s="2">
        <v>3097940113.01333</v>
      </c>
      <c r="T98" s="2">
        <v>704942750.37916899</v>
      </c>
      <c r="U98" s="2">
        <v>-2206714564.6237102</v>
      </c>
      <c r="V98" s="2">
        <v>891225548.38962805</v>
      </c>
      <c r="W98" s="2">
        <f>+VLOOKUP($O98,'Transmission costs'!$E$11:$G$124,2,FALSE)</f>
        <v>30101664.062719822</v>
      </c>
      <c r="X98" s="2">
        <f>+VLOOKUP($O98,'Transmission costs'!$E$11:$G$124,3,FALSE)</f>
        <v>167179686.77867714</v>
      </c>
      <c r="Y98" s="2">
        <v>0</v>
      </c>
      <c r="Z98" s="2">
        <f>+VLOOKUP(O98,Batteries!$D$11:$E$123,2,FALSE)</f>
        <v>-49204775.294500887</v>
      </c>
      <c r="AB98" s="1" t="s">
        <v>89</v>
      </c>
      <c r="AC98" s="2">
        <v>1194714763.8938601</v>
      </c>
      <c r="AD98" s="2">
        <v>-298859915.75169802</v>
      </c>
      <c r="AE98" s="2">
        <v>2183541437.95226</v>
      </c>
      <c r="AF98" s="2">
        <v>-1287686589.78127</v>
      </c>
      <c r="AG98" s="2">
        <v>895854848.142169</v>
      </c>
      <c r="AH98" s="2">
        <v>2259196427.5973201</v>
      </c>
      <c r="AI98" s="2">
        <v>971509837.81605601</v>
      </c>
      <c r="AJ98" s="2">
        <f>VLOOKUP($AB98,'Transmission costs'!$I$11:$K$124,2,FALSE)</f>
        <v>34847165.692950174</v>
      </c>
      <c r="AK98" s="2">
        <f>VLOOKUP($AB98,'Transmission costs'!$I$11:$K$124,3,FALSE)</f>
        <v>59415688.951237157</v>
      </c>
      <c r="AL98" s="2">
        <f>+VLOOKUP(AB98,Revenue!$G$11:$H$123,2,FALSE)</f>
        <v>988826674.05839837</v>
      </c>
      <c r="AM98" s="2">
        <f>+VLOOKUP(AB98,Batteries!$G$11:$H$123,2,FALSE)</f>
        <v>-51086466.386773683</v>
      </c>
      <c r="AO98" s="1" t="s">
        <v>89</v>
      </c>
      <c r="AP98" s="2">
        <v>782233977.896909</v>
      </c>
      <c r="AQ98" s="2">
        <v>-296425475.61947501</v>
      </c>
      <c r="AR98" s="2">
        <v>1385926818.8189499</v>
      </c>
      <c r="AS98" s="2">
        <v>-900118316.53307498</v>
      </c>
      <c r="AT98" s="2">
        <v>485808502.27743298</v>
      </c>
      <c r="AU98" s="2">
        <v>1472418765.1566</v>
      </c>
      <c r="AV98" s="2">
        <v>572300448.62352598</v>
      </c>
      <c r="AW98" s="2">
        <f>+VLOOKUP($AO98,'Transmission costs'!$M$11:$O$124,2,FALSE)</f>
        <v>28381163.468457926</v>
      </c>
      <c r="AX98" s="2">
        <f>+VLOOKUP($AO98,'Transmission costs'!$M$11:$O$124,3,FALSE)</f>
        <v>63786643.419334173</v>
      </c>
      <c r="AY98" s="2">
        <f>+VLOOKUP(AO98,Revenue!$J$11:$K$123,2,FALSE)</f>
        <v>603692840.92204094</v>
      </c>
      <c r="AZ98" s="2">
        <f>+VLOOKUP(AO98,Batteries!$J$11:$K$123,2,FALSE)</f>
        <v>-51086466.386773683</v>
      </c>
    </row>
    <row r="99" spans="2:52" x14ac:dyDescent="0.35">
      <c r="B99" s="1" t="s">
        <v>90</v>
      </c>
      <c r="C99" s="2">
        <v>2158160172.4400401</v>
      </c>
      <c r="D99" s="2">
        <v>-1385779266.9658599</v>
      </c>
      <c r="E99" s="2">
        <v>2574218486.7048802</v>
      </c>
      <c r="F99" s="2">
        <v>-1801837579.70139</v>
      </c>
      <c r="G99" s="2">
        <v>772380905.47418201</v>
      </c>
      <c r="H99" s="2">
        <v>2654644873.39958</v>
      </c>
      <c r="I99" s="2">
        <v>852807293.69818199</v>
      </c>
      <c r="J99" s="2">
        <f>+VLOOKUP($B99,'Transmission costs'!$A$11:$C$124,2,FALSE)</f>
        <v>24927531.200808104</v>
      </c>
      <c r="K99" s="2">
        <f>+VLOOKUP($B99,'Transmission costs'!$A$11:$C$124,3,FALSE)</f>
        <v>53406295.823601514</v>
      </c>
      <c r="L99" s="2">
        <f>+VLOOKUP(B99,Revenue!$A$11:$B$123,2,FALSE)</f>
        <v>416058314.26483262</v>
      </c>
      <c r="M99" s="2">
        <f>+VLOOKUP(B99,Batteries!$A$11:$B$123,2,FALSE)</f>
        <v>-51947622.071905658</v>
      </c>
      <c r="O99" s="1" t="s">
        <v>90</v>
      </c>
      <c r="P99" s="2">
        <v>-529371448.60480601</v>
      </c>
      <c r="Q99" s="2">
        <v>1359508145.56973</v>
      </c>
      <c r="R99" s="2">
        <v>-529371448.60480601</v>
      </c>
      <c r="S99" s="2">
        <v>1359508145.56973</v>
      </c>
      <c r="T99" s="2">
        <v>830136696.96492696</v>
      </c>
      <c r="U99" s="2">
        <v>-404793304.79211098</v>
      </c>
      <c r="V99" s="2">
        <v>954714840.77762306</v>
      </c>
      <c r="W99" s="2">
        <f>+VLOOKUP($O99,'Transmission costs'!$E$11:$G$124,2,FALSE)</f>
        <v>34816077.708689481</v>
      </c>
      <c r="X99" s="2">
        <f>+VLOOKUP($O99,'Transmission costs'!$E$11:$G$124,3,FALSE)</f>
        <v>109815165.43578419</v>
      </c>
      <c r="Y99" s="2">
        <v>0</v>
      </c>
      <c r="Z99" s="2">
        <f>+VLOOKUP(O99,Batteries!$D$11:$E$123,2,FALSE)</f>
        <v>-49579056.085600324</v>
      </c>
      <c r="AB99" s="1" t="s">
        <v>90</v>
      </c>
      <c r="AC99" s="2">
        <v>-14779291.190489599</v>
      </c>
      <c r="AD99" s="2">
        <v>117710649.57703599</v>
      </c>
      <c r="AE99" s="2">
        <v>984870482.60664904</v>
      </c>
      <c r="AF99" s="2">
        <v>-881939124.19127595</v>
      </c>
      <c r="AG99" s="2">
        <v>102931358.386546</v>
      </c>
      <c r="AH99" s="2">
        <v>1111779605.42273</v>
      </c>
      <c r="AI99" s="2">
        <v>229840481.231453</v>
      </c>
      <c r="AJ99" s="2">
        <f>VLOOKUP($AB99,'Transmission costs'!$I$11:$K$124,2,FALSE)</f>
        <v>44364113.157946311</v>
      </c>
      <c r="AK99" s="2">
        <f>VLOOKUP($AB99,'Transmission costs'!$I$11:$K$124,3,FALSE)</f>
        <v>119325613.90212159</v>
      </c>
      <c r="AL99" s="2">
        <f>+VLOOKUP(AB99,Revenue!$G$11:$H$123,2,FALSE)</f>
        <v>999649773.79713809</v>
      </c>
      <c r="AM99" s="2">
        <f>+VLOOKUP(AB99,Batteries!$G$11:$H$123,2,FALSE)</f>
        <v>-51947622.071905658</v>
      </c>
      <c r="AO99" s="1" t="s">
        <v>90</v>
      </c>
      <c r="AP99" s="2">
        <v>30544656.952916</v>
      </c>
      <c r="AQ99" s="2">
        <v>236222440.03295699</v>
      </c>
      <c r="AR99" s="2">
        <v>631652965.89693999</v>
      </c>
      <c r="AS99" s="2">
        <v>-364885868.90262401</v>
      </c>
      <c r="AT99" s="2">
        <v>266767096.98587301</v>
      </c>
      <c r="AU99" s="2">
        <v>766602238.93269801</v>
      </c>
      <c r="AV99" s="2">
        <v>401716370.03007299</v>
      </c>
      <c r="AW99" s="2">
        <f>+VLOOKUP($AO99,'Transmission costs'!$M$11:$O$124,2,FALSE)</f>
        <v>34800763.605115168</v>
      </c>
      <c r="AX99" s="2">
        <f>+VLOOKUP($AO99,'Transmission costs'!$M$11:$O$124,3,FALSE)</f>
        <v>117802414.5689663</v>
      </c>
      <c r="AY99" s="2">
        <f>+VLOOKUP(AO99,Revenue!$J$11:$K$123,2,FALSE)</f>
        <v>601108308.94402325</v>
      </c>
      <c r="AZ99" s="2">
        <f>+VLOOKUP(AO99,Batteries!$J$11:$K$123,2,FALSE)</f>
        <v>-51947622.071905658</v>
      </c>
    </row>
    <row r="100" spans="2:52" x14ac:dyDescent="0.35">
      <c r="B100" s="1" t="s">
        <v>91</v>
      </c>
      <c r="C100" s="2">
        <v>1267132107.427</v>
      </c>
      <c r="D100" s="2">
        <v>-267026417.81954899</v>
      </c>
      <c r="E100" s="2">
        <v>1667934513.3167</v>
      </c>
      <c r="F100" s="2">
        <v>-667828822.17994595</v>
      </c>
      <c r="G100" s="2">
        <v>1000105689.60745</v>
      </c>
      <c r="H100" s="2">
        <v>1756371244.2869101</v>
      </c>
      <c r="I100" s="2">
        <v>1088542422.1069601</v>
      </c>
      <c r="J100" s="2">
        <f>+VLOOKUP($B100,'Transmission costs'!$A$11:$C$124,2,FALSE)</f>
        <v>44527678.851342872</v>
      </c>
      <c r="K100" s="2">
        <f>+VLOOKUP($B100,'Transmission costs'!$A$11:$C$124,3,FALSE)</f>
        <v>80696704.919416353</v>
      </c>
      <c r="L100" s="2">
        <f>+VLOOKUP(B100,Revenue!$A$11:$B$123,2,FALSE)</f>
        <v>400802405.8896957</v>
      </c>
      <c r="M100" s="2">
        <f>+VLOOKUP(B100,Batteries!$A$11:$B$123,2,FALSE)</f>
        <v>-52267704.902132787</v>
      </c>
      <c r="O100" s="1" t="s">
        <v>91</v>
      </c>
      <c r="P100" s="2">
        <v>-205108483.53565699</v>
      </c>
      <c r="Q100" s="2">
        <v>1093097756.6119299</v>
      </c>
      <c r="R100" s="2">
        <v>-205108483.535658</v>
      </c>
      <c r="S100" s="2">
        <v>1093097756.6119299</v>
      </c>
      <c r="T100" s="2">
        <v>887989273.07627594</v>
      </c>
      <c r="U100" s="2">
        <v>-69344374.731601298</v>
      </c>
      <c r="V100" s="2">
        <v>1023753381.88033</v>
      </c>
      <c r="W100" s="2">
        <f>+VLOOKUP($O100,'Transmission costs'!$E$11:$G$124,2,FALSE)</f>
        <v>58188551.88902203</v>
      </c>
      <c r="X100" s="2">
        <f>+VLOOKUP($O100,'Transmission costs'!$E$11:$G$124,3,FALSE)</f>
        <v>144053521.77725124</v>
      </c>
      <c r="Y100" s="2">
        <v>0</v>
      </c>
      <c r="Z100" s="2">
        <f>+VLOOKUP(O100,Batteries!$D$11:$E$123,2,FALSE)</f>
        <v>-49899138.915827453</v>
      </c>
      <c r="AB100" s="1" t="s">
        <v>91</v>
      </c>
      <c r="AC100" s="2">
        <v>-1168670489.5915401</v>
      </c>
      <c r="AD100" s="2">
        <v>1088126552.12977</v>
      </c>
      <c r="AE100" s="2">
        <v>-177152310.29998901</v>
      </c>
      <c r="AF100" s="2">
        <v>96608372.867045999</v>
      </c>
      <c r="AG100" s="2">
        <v>-80543937.461770207</v>
      </c>
      <c r="AH100" s="2">
        <v>-32670820.6489737</v>
      </c>
      <c r="AI100" s="2">
        <v>63937552.218071297</v>
      </c>
      <c r="AJ100" s="2">
        <f>VLOOKUP($AB100,'Transmission costs'!$I$11:$K$124,2,FALSE)</f>
        <v>61621170.602383614</v>
      </c>
      <c r="AK100" s="2">
        <f>VLOOKUP($AB100,'Transmission costs'!$I$11:$K$124,3,FALSE)</f>
        <v>153834955.35126591</v>
      </c>
      <c r="AL100" s="2">
        <f>+VLOOKUP(AB100,Revenue!$G$11:$H$123,2,FALSE)</f>
        <v>991518179.29155672</v>
      </c>
      <c r="AM100" s="2">
        <f>+VLOOKUP(AB100,Batteries!$G$11:$H$123,2,FALSE)</f>
        <v>-52267704.902132787</v>
      </c>
      <c r="AO100" s="1" t="s">
        <v>91</v>
      </c>
      <c r="AP100" s="2">
        <v>1355192221.1490099</v>
      </c>
      <c r="AQ100" s="2">
        <v>-487969267.94345403</v>
      </c>
      <c r="AR100" s="2">
        <v>1937430038.0399599</v>
      </c>
      <c r="AS100" s="2">
        <v>-1070207084.82596</v>
      </c>
      <c r="AT100" s="2">
        <v>867222953.20556498</v>
      </c>
      <c r="AU100" s="2">
        <v>2035031849.3450401</v>
      </c>
      <c r="AV100" s="2">
        <v>964824764.51908803</v>
      </c>
      <c r="AW100" s="2">
        <f>+VLOOKUP($AO100,'Transmission costs'!$M$11:$O$124,2,FALSE)</f>
        <v>38947633.715730108</v>
      </c>
      <c r="AX100" s="2">
        <f>+VLOOKUP($AO100,'Transmission costs'!$M$11:$O$124,3,FALSE)</f>
        <v>84281740.118678883</v>
      </c>
      <c r="AY100" s="2">
        <f>+VLOOKUP(AO100,Revenue!$J$11:$K$123,2,FALSE)</f>
        <v>582237816.89094663</v>
      </c>
      <c r="AZ100" s="2">
        <f>+VLOOKUP(AO100,Batteries!$J$11:$K$123,2,FALSE)</f>
        <v>-52267704.902132787</v>
      </c>
    </row>
    <row r="101" spans="2:52" x14ac:dyDescent="0.35">
      <c r="B101" s="1" t="s">
        <v>92</v>
      </c>
      <c r="C101" s="2">
        <v>1615373795.7476001</v>
      </c>
      <c r="D101" s="2">
        <v>-627458279.64760804</v>
      </c>
      <c r="E101" s="2">
        <v>2016735958.04544</v>
      </c>
      <c r="F101" s="2">
        <v>-1028820440.41614</v>
      </c>
      <c r="G101" s="2">
        <v>987915516.09999704</v>
      </c>
      <c r="H101" s="2">
        <v>2104403769.32288</v>
      </c>
      <c r="I101" s="2">
        <v>1075583328.90674</v>
      </c>
      <c r="J101" s="2">
        <f>+VLOOKUP($B101,'Transmission costs'!$A$11:$C$124,2,FALSE)</f>
        <v>29085492.088309921</v>
      </c>
      <c r="K101" s="2">
        <f>+VLOOKUP($B101,'Transmission costs'!$A$11:$C$124,3,FALSE)</f>
        <v>64713377.264412366</v>
      </c>
      <c r="L101" s="2">
        <f>+VLOOKUP(B101,Revenue!$A$11:$B$123,2,FALSE)</f>
        <v>401362162.29783273</v>
      </c>
      <c r="M101" s="2">
        <f>+VLOOKUP(B101,Batteries!$A$11:$B$123,2,FALSE)</f>
        <v>-52039926.101346366</v>
      </c>
      <c r="O101" s="1" t="s">
        <v>92</v>
      </c>
      <c r="P101" s="2">
        <v>-511224489.10398197</v>
      </c>
      <c r="Q101" s="2">
        <v>1403059883.1031101</v>
      </c>
      <c r="R101" s="2">
        <v>-511224489.10398197</v>
      </c>
      <c r="S101" s="2">
        <v>1403059883.1031101</v>
      </c>
      <c r="T101" s="2">
        <v>891835393.99913502</v>
      </c>
      <c r="U101" s="2">
        <v>-370855837.75597</v>
      </c>
      <c r="V101" s="2">
        <v>1032204045.34714</v>
      </c>
      <c r="W101" s="2">
        <f>+VLOOKUP($O101,'Transmission costs'!$E$11:$G$124,2,FALSE)</f>
        <v>55721499.061848648</v>
      </c>
      <c r="X101" s="2">
        <f>+VLOOKUP($O101,'Transmission costs'!$E$11:$G$124,3,FALSE)</f>
        <v>146418790.29481912</v>
      </c>
      <c r="Y101" s="2">
        <v>0</v>
      </c>
      <c r="Z101" s="2">
        <f>+VLOOKUP(O101,Batteries!$D$11:$E$123,2,FALSE)</f>
        <v>-49671360.115041032</v>
      </c>
      <c r="AB101" s="1" t="s">
        <v>92</v>
      </c>
      <c r="AC101" s="2">
        <v>-51383693.109154098</v>
      </c>
      <c r="AD101" s="2">
        <v>376207901.463512</v>
      </c>
      <c r="AE101" s="2">
        <v>941079258.00401998</v>
      </c>
      <c r="AF101" s="2">
        <v>-616255049.62083495</v>
      </c>
      <c r="AG101" s="2">
        <v>324824208.35435802</v>
      </c>
      <c r="AH101" s="2">
        <v>1060545799.30948</v>
      </c>
      <c r="AI101" s="2">
        <v>444290749.68864697</v>
      </c>
      <c r="AJ101" s="2">
        <f>VLOOKUP($AB101,'Transmission costs'!$I$11:$K$124,2,FALSE)</f>
        <v>60405602.548377626</v>
      </c>
      <c r="AK101" s="2">
        <f>VLOOKUP($AB101,'Transmission costs'!$I$11:$K$124,3,FALSE)</f>
        <v>127832217.75249282</v>
      </c>
      <c r="AL101" s="2">
        <f>+VLOOKUP(AB101,Revenue!$G$11:$H$123,2,FALSE)</f>
        <v>992462951.11317348</v>
      </c>
      <c r="AM101" s="2">
        <f>+VLOOKUP(AB101,Batteries!$G$11:$H$123,2,FALSE)</f>
        <v>-52039926.101346366</v>
      </c>
      <c r="AO101" s="1" t="s">
        <v>92</v>
      </c>
      <c r="AP101" s="2">
        <v>1022437413.0444</v>
      </c>
      <c r="AQ101" s="2">
        <v>-117796809.044842</v>
      </c>
      <c r="AR101" s="2">
        <v>1607147458.0599</v>
      </c>
      <c r="AS101" s="2">
        <v>-702506854.05190206</v>
      </c>
      <c r="AT101" s="2">
        <v>904640603.99956095</v>
      </c>
      <c r="AU101" s="2">
        <v>1701178588.7658899</v>
      </c>
      <c r="AV101" s="2">
        <v>998671734.71398699</v>
      </c>
      <c r="AW101" s="2">
        <f>+VLOOKUP($AO101,'Transmission costs'!$M$11:$O$124,2,FALSE)</f>
        <v>38178879.934489585</v>
      </c>
      <c r="AX101" s="2">
        <f>+VLOOKUP($AO101,'Transmission costs'!$M$11:$O$124,3,FALSE)</f>
        <v>80170084.539126664</v>
      </c>
      <c r="AY101" s="2">
        <f>+VLOOKUP(AO101,Revenue!$J$11:$K$123,2,FALSE)</f>
        <v>584710045.01550102</v>
      </c>
      <c r="AZ101" s="2">
        <f>+VLOOKUP(AO101,Batteries!$J$11:$K$123,2,FALSE)</f>
        <v>-52039926.101346366</v>
      </c>
    </row>
    <row r="102" spans="2:52" x14ac:dyDescent="0.35">
      <c r="B102" s="1" t="s">
        <v>93</v>
      </c>
      <c r="C102" s="2">
        <v>886062161.85338795</v>
      </c>
      <c r="D102" s="2">
        <v>18812889.653387599</v>
      </c>
      <c r="E102" s="2">
        <v>1267218475.1949799</v>
      </c>
      <c r="F102" s="2">
        <v>-362343422.15890801</v>
      </c>
      <c r="G102" s="2">
        <v>904875051.50677598</v>
      </c>
      <c r="H102" s="2">
        <v>1371554658.35236</v>
      </c>
      <c r="I102" s="2">
        <v>1009211236.19345</v>
      </c>
      <c r="J102" s="2">
        <f>+VLOOKUP($B102,'Transmission costs'!$A$11:$C$124,2,FALSE)</f>
        <v>41966674.826356381</v>
      </c>
      <c r="K102" s="2">
        <f>+VLOOKUP($B102,'Transmission costs'!$A$11:$C$124,3,FALSE)</f>
        <v>88085583.069442987</v>
      </c>
      <c r="L102" s="2">
        <f>+VLOOKUP(B102,Revenue!$A$11:$B$123,2,FALSE)</f>
        <v>381156313.34159559</v>
      </c>
      <c r="M102" s="2">
        <f>+VLOOKUP(B102,Batteries!$A$11:$B$123,2,FALSE)</f>
        <v>-58217274.914290309</v>
      </c>
      <c r="O102" s="1" t="s">
        <v>93</v>
      </c>
      <c r="P102" s="2">
        <v>-763816923.54485095</v>
      </c>
      <c r="Q102" s="2">
        <v>1596978103.77192</v>
      </c>
      <c r="R102" s="2">
        <v>-763816923.54485095</v>
      </c>
      <c r="S102" s="2">
        <v>1596978103.77192</v>
      </c>
      <c r="T102" s="2">
        <v>833161180.22707796</v>
      </c>
      <c r="U102" s="2">
        <v>-636446151.82003605</v>
      </c>
      <c r="V102" s="2">
        <v>960531951.95189297</v>
      </c>
      <c r="W102" s="2">
        <f>+VLOOKUP($O102,'Transmission costs'!$E$11:$G$124,2,FALSE)</f>
        <v>44221120.126273766</v>
      </c>
      <c r="X102" s="2">
        <f>+VLOOKUP($O102,'Transmission costs'!$E$11:$G$124,3,FALSE)</f>
        <v>117410052.37979273</v>
      </c>
      <c r="Y102" s="2">
        <v>0</v>
      </c>
      <c r="Z102" s="2">
        <f>+VLOOKUP(O102,Batteries!$D$11:$E$123,2,FALSE)</f>
        <v>-54181839.471296564</v>
      </c>
      <c r="AB102" s="1" t="s">
        <v>93</v>
      </c>
      <c r="AC102" s="2">
        <v>-661398721.295228</v>
      </c>
      <c r="AD102" s="2">
        <v>757702704.15634799</v>
      </c>
      <c r="AE102" s="2">
        <v>316539029.736103</v>
      </c>
      <c r="AF102" s="2">
        <v>-220235046.84615701</v>
      </c>
      <c r="AG102" s="2">
        <v>96303982.861120105</v>
      </c>
      <c r="AH102" s="2">
        <v>438421426.14522099</v>
      </c>
      <c r="AI102" s="2">
        <v>218186379.299063</v>
      </c>
      <c r="AJ102" s="2">
        <f>VLOOKUP($AB102,'Transmission costs'!$I$11:$K$124,2,FALSE)</f>
        <v>41754285.857631035</v>
      </c>
      <c r="AK102" s="2">
        <f>VLOOKUP($AB102,'Transmission costs'!$I$11:$K$124,3,FALSE)</f>
        <v>105419407.35245839</v>
      </c>
      <c r="AL102" s="2">
        <f>+VLOOKUP(AB102,Revenue!$G$11:$H$123,2,FALSE)</f>
        <v>977937751.03133023</v>
      </c>
      <c r="AM102" s="2">
        <f>+VLOOKUP(AB102,Batteries!$G$11:$H$123,2,FALSE)</f>
        <v>-58217274.914290309</v>
      </c>
      <c r="AO102" s="1" t="s">
        <v>93</v>
      </c>
      <c r="AP102" s="2">
        <v>711151371.13807094</v>
      </c>
      <c r="AQ102" s="2">
        <v>3664477.4922882901</v>
      </c>
      <c r="AR102" s="2">
        <v>1275699457.3425901</v>
      </c>
      <c r="AS102" s="2">
        <v>-560883608.70379698</v>
      </c>
      <c r="AT102" s="2">
        <v>714815848.63035905</v>
      </c>
      <c r="AU102" s="2">
        <v>1378416851.7958701</v>
      </c>
      <c r="AV102" s="2">
        <v>817533243.09208202</v>
      </c>
      <c r="AW102" s="2">
        <f>+VLOOKUP($AO102,'Transmission costs'!$M$11:$O$124,2,FALSE)</f>
        <v>40050811.278860457</v>
      </c>
      <c r="AX102" s="2">
        <f>+VLOOKUP($AO102,'Transmission costs'!$M$11:$O$124,3,FALSE)</f>
        <v>84550930.817851022</v>
      </c>
      <c r="AY102" s="2">
        <f>+VLOOKUP(AO102,Revenue!$J$11:$K$123,2,FALSE)</f>
        <v>564548086.20452535</v>
      </c>
      <c r="AZ102" s="2">
        <f>+VLOOKUP(AO102,Batteries!$J$11:$K$123,2,FALSE)</f>
        <v>-58217274.914290309</v>
      </c>
    </row>
    <row r="103" spans="2:52" x14ac:dyDescent="0.35">
      <c r="B103" s="1" t="s">
        <v>94</v>
      </c>
      <c r="C103" s="2">
        <v>1277758956.2009101</v>
      </c>
      <c r="D103" s="2">
        <v>-344602893.59899002</v>
      </c>
      <c r="E103" s="2">
        <v>1658921163.6370699</v>
      </c>
      <c r="F103" s="2">
        <v>-725765099.50584698</v>
      </c>
      <c r="G103" s="2">
        <v>933156062.60192096</v>
      </c>
      <c r="H103" s="2">
        <v>1726922804.1804099</v>
      </c>
      <c r="I103" s="2">
        <v>1001157704.67456</v>
      </c>
      <c r="J103" s="2">
        <f>+VLOOKUP($B103,'Transmission costs'!$A$11:$C$124,2,FALSE)</f>
        <v>36046470.53532441</v>
      </c>
      <c r="K103" s="2">
        <f>+VLOOKUP($B103,'Transmission costs'!$A$11:$C$124,3,FALSE)</f>
        <v>65735113.838708997</v>
      </c>
      <c r="L103" s="2">
        <f>+VLOOKUP(B103,Revenue!$A$11:$B$123,2,FALSE)</f>
        <v>381162207.43615675</v>
      </c>
      <c r="M103" s="2">
        <f>+VLOOKUP(B103,Batteries!$A$11:$B$123,2,FALSE)</f>
        <v>-38312997.239957124</v>
      </c>
      <c r="O103" s="1" t="s">
        <v>94</v>
      </c>
      <c r="P103" s="2">
        <v>-435785319.42948502</v>
      </c>
      <c r="Q103" s="2">
        <v>1292383734.32039</v>
      </c>
      <c r="R103" s="2">
        <v>-435785319.42948502</v>
      </c>
      <c r="S103" s="2">
        <v>1292383734.32039</v>
      </c>
      <c r="T103" s="2">
        <v>856598414.89091003</v>
      </c>
      <c r="U103" s="2">
        <v>-338632069.06718898</v>
      </c>
      <c r="V103" s="2">
        <v>953751665.25320697</v>
      </c>
      <c r="W103" s="2">
        <f>+VLOOKUP($O103,'Transmission costs'!$E$11:$G$124,2,FALSE)</f>
        <v>39014663.123216368</v>
      </c>
      <c r="X103" s="2">
        <f>+VLOOKUP($O103,'Transmission costs'!$E$11:$G$124,3,FALSE)</f>
        <v>98092666.716985807</v>
      </c>
      <c r="Y103" s="2">
        <v>0</v>
      </c>
      <c r="Z103" s="2">
        <f>+VLOOKUP(O103,Batteries!$D$11:$E$123,2,FALSE)</f>
        <v>-38075246.768527217</v>
      </c>
      <c r="AB103" s="1" t="s">
        <v>94</v>
      </c>
      <c r="AC103" s="2">
        <v>-578758565.81744695</v>
      </c>
      <c r="AD103" s="2">
        <v>671807441.83710206</v>
      </c>
      <c r="AE103" s="2">
        <v>399236268.45736599</v>
      </c>
      <c r="AF103" s="2">
        <v>-306187392.408885</v>
      </c>
      <c r="AG103" s="2">
        <v>93048876.0196549</v>
      </c>
      <c r="AH103" s="2">
        <v>487190103.9835</v>
      </c>
      <c r="AI103" s="2">
        <v>181002711.57461399</v>
      </c>
      <c r="AJ103" s="2">
        <f>VLOOKUP($AB103,'Transmission costs'!$I$11:$K$124,2,FALSE)</f>
        <v>38581379.083261415</v>
      </c>
      <c r="AK103" s="2">
        <f>VLOOKUP($AB103,'Transmission costs'!$I$11:$K$124,3,FALSE)</f>
        <v>88222217.369437456</v>
      </c>
      <c r="AL103" s="2">
        <f>+VLOOKUP(AB103,Revenue!$G$11:$H$123,2,FALSE)</f>
        <v>977994834.27481329</v>
      </c>
      <c r="AM103" s="2">
        <f>+VLOOKUP(AB103,Batteries!$G$11:$H$123,2,FALSE)</f>
        <v>-38312997.239957124</v>
      </c>
      <c r="AO103" s="1" t="s">
        <v>94</v>
      </c>
      <c r="AP103" s="2">
        <v>1181062061.9320199</v>
      </c>
      <c r="AQ103" s="2">
        <v>-440754874.29253799</v>
      </c>
      <c r="AR103" s="2">
        <v>1745658082.16482</v>
      </c>
      <c r="AS103" s="2">
        <v>-1005350894.51689</v>
      </c>
      <c r="AT103" s="2">
        <v>740307187.63948703</v>
      </c>
      <c r="AU103" s="2">
        <v>1821597121.57601</v>
      </c>
      <c r="AV103" s="2">
        <v>816246227.05911899</v>
      </c>
      <c r="AW103" s="2">
        <f>+VLOOKUP($AO103,'Transmission costs'!$M$11:$O$124,2,FALSE)</f>
        <v>29248612.120881259</v>
      </c>
      <c r="AX103" s="2">
        <f>+VLOOKUP($AO103,'Transmission costs'!$M$11:$O$124,3,FALSE)</f>
        <v>66874654.292114869</v>
      </c>
      <c r="AY103" s="2">
        <f>+VLOOKUP(AO103,Revenue!$J$11:$K$123,2,FALSE)</f>
        <v>564596020.23279786</v>
      </c>
      <c r="AZ103" s="2">
        <f>+VLOOKUP(AO103,Batteries!$J$11:$K$123,2,FALSE)</f>
        <v>-38312997.239957124</v>
      </c>
    </row>
    <row r="104" spans="2:52" x14ac:dyDescent="0.35">
      <c r="B104" s="1" t="s">
        <v>95</v>
      </c>
      <c r="C104" s="2">
        <v>915456317.21426499</v>
      </c>
      <c r="D104" s="2">
        <v>-374872286.01253802</v>
      </c>
      <c r="E104" s="2">
        <v>1332760821.70016</v>
      </c>
      <c r="F104" s="2">
        <v>-792176788.96913803</v>
      </c>
      <c r="G104" s="2">
        <v>540584031.20172596</v>
      </c>
      <c r="H104" s="2">
        <v>1426331698.0936899</v>
      </c>
      <c r="I104" s="2">
        <v>634154909.12455904</v>
      </c>
      <c r="J104" s="2">
        <f>+VLOOKUP($B104,'Transmission costs'!$A$11:$C$124,2,FALSE)</f>
        <v>19463722.313994873</v>
      </c>
      <c r="K104" s="2">
        <f>+VLOOKUP($B104,'Transmission costs'!$A$11:$C$124,3,FALSE)</f>
        <v>57324404.402990364</v>
      </c>
      <c r="L104" s="2">
        <f>+VLOOKUP(B104,Revenue!$A$11:$B$123,2,FALSE)</f>
        <v>417304504.4859007</v>
      </c>
      <c r="M104" s="2">
        <f>+VLOOKUP(B104,Batteries!$A$11:$B$123,2,FALSE)</f>
        <v>-55710194.304535069</v>
      </c>
      <c r="O104" s="1" t="s">
        <v>95</v>
      </c>
      <c r="P104" s="2">
        <v>19241851601.763599</v>
      </c>
      <c r="Q104" s="2">
        <v>-13650920302.825899</v>
      </c>
      <c r="R104" s="2">
        <v>19241851601.763599</v>
      </c>
      <c r="S104" s="2">
        <v>-13650920302.825899</v>
      </c>
      <c r="T104" s="2">
        <v>5590931298.9376802</v>
      </c>
      <c r="U104" s="2">
        <v>19046890591.259701</v>
      </c>
      <c r="V104" s="2">
        <v>5395970288.4337997</v>
      </c>
      <c r="W104" s="2">
        <f>+VLOOKUP($O104,'Transmission costs'!$E$11:$G$124,2,FALSE)</f>
        <v>-23925348.770514276</v>
      </c>
      <c r="X104" s="2">
        <f>+VLOOKUP($O104,'Transmission costs'!$E$11:$G$124,3,FALSE)</f>
        <v>-270648769.1288287</v>
      </c>
      <c r="Y104" s="2">
        <v>0</v>
      </c>
      <c r="Z104" s="2">
        <f>+VLOOKUP(O104,Batteries!$D$11:$E$123,2,FALSE)</f>
        <v>-51762409.854434118</v>
      </c>
      <c r="AB104" s="1" t="s">
        <v>95</v>
      </c>
      <c r="AC104" s="2">
        <v>-496657100.34413302</v>
      </c>
      <c r="AD104" s="2">
        <v>436361996.00193602</v>
      </c>
      <c r="AE104" s="2">
        <v>511617865.405195</v>
      </c>
      <c r="AF104" s="2">
        <v>-571912969.71856594</v>
      </c>
      <c r="AG104" s="2">
        <v>-60295104.342196703</v>
      </c>
      <c r="AH104" s="2">
        <v>631373651.68970394</v>
      </c>
      <c r="AI104" s="2">
        <v>59460681.971138097</v>
      </c>
      <c r="AJ104" s="2">
        <f>VLOOKUP($AB104,'Transmission costs'!$I$11:$K$124,2,FALSE)</f>
        <v>35330919.447164066</v>
      </c>
      <c r="AK104" s="2">
        <f>VLOOKUP($AB104,'Transmission costs'!$I$11:$K$124,3,FALSE)</f>
        <v>99376511.427137107</v>
      </c>
      <c r="AL104" s="2">
        <f>+VLOOKUP(AB104,Revenue!$G$11:$H$123,2,FALSE)</f>
        <v>1008274965.7493283</v>
      </c>
      <c r="AM104" s="2">
        <f>+VLOOKUP(AB104,Batteries!$G$11:$H$123,2,FALSE)</f>
        <v>-55710194.304535069</v>
      </c>
      <c r="AO104" s="1" t="s">
        <v>95</v>
      </c>
      <c r="AP104" s="2">
        <v>2247966847.2985802</v>
      </c>
      <c r="AQ104" s="2">
        <v>-1708614658.67485</v>
      </c>
      <c r="AR104" s="2">
        <v>2848462063.5829802</v>
      </c>
      <c r="AS104" s="2">
        <v>-2309109874.9507999</v>
      </c>
      <c r="AT104" s="2">
        <v>539352188.62372899</v>
      </c>
      <c r="AU104" s="2">
        <v>2902606147.4950199</v>
      </c>
      <c r="AV104" s="2">
        <v>593496272.54421496</v>
      </c>
      <c r="AW104" s="2">
        <f>+VLOOKUP($AO104,'Transmission costs'!$M$11:$O$124,2,FALSE)</f>
        <v>11641279.540582977</v>
      </c>
      <c r="AX104" s="2">
        <f>+VLOOKUP($AO104,'Transmission costs'!$M$11:$O$124,3,FALSE)</f>
        <v>10075169.148091976</v>
      </c>
      <c r="AY104" s="2">
        <f>+VLOOKUP(AO104,Revenue!$J$11:$K$123,2,FALSE)</f>
        <v>600495216.28439832</v>
      </c>
      <c r="AZ104" s="2">
        <f>+VLOOKUP(AO104,Batteries!$J$11:$K$123,2,FALSE)</f>
        <v>-55710194.304535069</v>
      </c>
    </row>
    <row r="105" spans="2:52" x14ac:dyDescent="0.35">
      <c r="B105" s="1" t="s">
        <v>96</v>
      </c>
      <c r="C105" s="2">
        <v>-23570222.722308598</v>
      </c>
      <c r="D105" s="2">
        <v>425120177.35651201</v>
      </c>
      <c r="E105" s="2">
        <v>393734446.18606299</v>
      </c>
      <c r="F105" s="2">
        <v>7815509.9774428597</v>
      </c>
      <c r="G105" s="2">
        <v>401549954.63420302</v>
      </c>
      <c r="H105" s="2">
        <v>485337997.12555897</v>
      </c>
      <c r="I105" s="2">
        <v>493153507.103001</v>
      </c>
      <c r="J105" s="2">
        <f>+VLOOKUP($B105,'Transmission costs'!$A$11:$C$124,2,FALSE)</f>
        <v>27102910.156464431</v>
      </c>
      <c r="K105" s="2">
        <f>+VLOOKUP($B105,'Transmission costs'!$A$11:$C$124,3,FALSE)</f>
        <v>83542822.863393694</v>
      </c>
      <c r="L105" s="2">
        <f>+VLOOKUP(B105,Revenue!$A$11:$B$123,2,FALSE)</f>
        <v>417304668.90836877</v>
      </c>
      <c r="M105" s="2">
        <f>+VLOOKUP(B105,Batteries!$A$11:$B$123,2,FALSE)</f>
        <v>-35163638.232567064</v>
      </c>
      <c r="O105" s="1" t="s">
        <v>96</v>
      </c>
      <c r="P105" s="2">
        <v>18232993416.568298</v>
      </c>
      <c r="Q105" s="2">
        <v>-12804387804.5245</v>
      </c>
      <c r="R105" s="2">
        <v>18232993416.568298</v>
      </c>
      <c r="S105" s="2">
        <v>-12804387804.5245</v>
      </c>
      <c r="T105" s="2">
        <v>5428605612.0438099</v>
      </c>
      <c r="U105" s="2">
        <v>18040526122.237</v>
      </c>
      <c r="V105" s="2">
        <v>5236138317.7125196</v>
      </c>
      <c r="W105" s="2">
        <f>+VLOOKUP($O105,'Transmission costs'!$E$11:$G$124,2,FALSE)</f>
        <v>-15124933.548894241</v>
      </c>
      <c r="X105" s="2">
        <f>+VLOOKUP($O105,'Transmission costs'!$E$11:$G$124,3,FALSE)</f>
        <v>-242518115.64132407</v>
      </c>
      <c r="Y105" s="2">
        <v>0</v>
      </c>
      <c r="Z105" s="2">
        <f>+VLOOKUP(O105,Batteries!$D$11:$E$123,2,FALSE)</f>
        <v>-34925887.761137143</v>
      </c>
      <c r="AB105" s="1" t="s">
        <v>96</v>
      </c>
      <c r="AC105" s="2">
        <v>-1438817521.4619601</v>
      </c>
      <c r="AD105" s="2">
        <v>1236533477.0666599</v>
      </c>
      <c r="AE105" s="2">
        <v>-430542411.01889801</v>
      </c>
      <c r="AF105" s="2">
        <v>228258366.65242001</v>
      </c>
      <c r="AG105" s="2">
        <v>-202284044.39530399</v>
      </c>
      <c r="AH105" s="2">
        <v>-312822421.23917699</v>
      </c>
      <c r="AI105" s="2">
        <v>-84564054.586756498</v>
      </c>
      <c r="AJ105" s="2">
        <f>VLOOKUP($AB105,'Transmission costs'!$I$11:$K$124,2,FALSE)</f>
        <v>43049194.780677401</v>
      </c>
      <c r="AK105" s="2">
        <f>VLOOKUP($AB105,'Transmission costs'!$I$11:$K$124,3,FALSE)</f>
        <v>125605546.32783096</v>
      </c>
      <c r="AL105" s="2">
        <f>+VLOOKUP(AB105,Revenue!$G$11:$H$123,2,FALSE)</f>
        <v>1008275110.4430696</v>
      </c>
      <c r="AM105" s="2">
        <f>+VLOOKUP(AB105,Batteries!$G$11:$H$123,2,FALSE)</f>
        <v>-35163638.232567064</v>
      </c>
      <c r="AO105" s="1" t="s">
        <v>96</v>
      </c>
      <c r="AP105" s="2">
        <v>996039176.94667196</v>
      </c>
      <c r="AQ105" s="2">
        <v>-654303793.89222801</v>
      </c>
      <c r="AR105" s="2">
        <v>1596605431.4562299</v>
      </c>
      <c r="AS105" s="2">
        <v>-1254870048.3933401</v>
      </c>
      <c r="AT105" s="2">
        <v>341735383.05444402</v>
      </c>
      <c r="AU105" s="2">
        <v>1651743543.0281899</v>
      </c>
      <c r="AV105" s="2">
        <v>396873494.634848</v>
      </c>
      <c r="AW105" s="2">
        <f>+VLOOKUP($AO105,'Transmission costs'!$M$11:$O$124,2,FALSE)</f>
        <v>23266840.749860249</v>
      </c>
      <c r="AX105" s="2">
        <f>+VLOOKUP($AO105,'Transmission costs'!$M$11:$O$124,3,FALSE)</f>
        <v>43241314.089254744</v>
      </c>
      <c r="AY105" s="2">
        <f>+VLOOKUP(AO105,Revenue!$J$11:$K$123,2,FALSE)</f>
        <v>600566254.50956094</v>
      </c>
      <c r="AZ105" s="2">
        <f>+VLOOKUP(AO105,Batteries!$J$11:$K$123,2,FALSE)</f>
        <v>-35163638.232567064</v>
      </c>
    </row>
    <row r="106" spans="2:52" x14ac:dyDescent="0.35">
      <c r="B106" s="1" t="s">
        <v>97</v>
      </c>
      <c r="C106" s="2">
        <v>1336168711.9742899</v>
      </c>
      <c r="D106" s="2">
        <v>-714529830.88</v>
      </c>
      <c r="E106" s="2">
        <v>1752008095.17454</v>
      </c>
      <c r="F106" s="2">
        <v>-1130369212.5509501</v>
      </c>
      <c r="G106" s="2">
        <v>621638881.09429002</v>
      </c>
      <c r="H106" s="2">
        <v>1830676288.9579999</v>
      </c>
      <c r="I106" s="2">
        <v>700307076.40704894</v>
      </c>
      <c r="J106" s="2">
        <f>+VLOOKUP($B106,'Transmission costs'!$A$11:$C$124,2,FALSE)</f>
        <v>34851455.264448941</v>
      </c>
      <c r="K106" s="2">
        <f>+VLOOKUP($B106,'Transmission costs'!$A$11:$C$124,3,FALSE)</f>
        <v>61557430.500007614</v>
      </c>
      <c r="L106" s="2">
        <f>+VLOOKUP(B106,Revenue!$A$11:$B$123,2,FALSE)</f>
        <v>415839383.200252</v>
      </c>
      <c r="M106" s="2">
        <f>+VLOOKUP(B106,Batteries!$A$11:$B$123,2,FALSE)</f>
        <v>-51962218.547899291</v>
      </c>
      <c r="O106" s="1" t="s">
        <v>97</v>
      </c>
      <c r="P106" s="2">
        <v>-197550938.376688</v>
      </c>
      <c r="Q106" s="2">
        <v>1222816286.8266101</v>
      </c>
      <c r="R106" s="2">
        <v>-197550938.37668699</v>
      </c>
      <c r="S106" s="2">
        <v>1222816286.8266101</v>
      </c>
      <c r="T106" s="2">
        <v>1025265348.4499201</v>
      </c>
      <c r="U106" s="2">
        <v>-78234599.459450901</v>
      </c>
      <c r="V106" s="2">
        <v>1144581687.3671501</v>
      </c>
      <c r="W106" s="2">
        <f>+VLOOKUP($O106,'Transmission costs'!$E$11:$G$124,2,FALSE)</f>
        <v>34707822.477275297</v>
      </c>
      <c r="X106" s="2">
        <f>+VLOOKUP($O106,'Transmission costs'!$E$11:$G$124,3,FALSE)</f>
        <v>104430508.83291818</v>
      </c>
      <c r="Y106" s="2">
        <v>0</v>
      </c>
      <c r="Z106" s="2">
        <f>+VLOOKUP(O106,Batteries!$D$11:$E$123,2,FALSE)</f>
        <v>-49593652.561593957</v>
      </c>
      <c r="AB106" s="1" t="s">
        <v>97</v>
      </c>
      <c r="AC106" s="2">
        <v>-711807820.78236604</v>
      </c>
      <c r="AD106" s="2">
        <v>931534757.552984</v>
      </c>
      <c r="AE106" s="2">
        <v>278263538.20071799</v>
      </c>
      <c r="AF106" s="2">
        <v>-58536601.401274301</v>
      </c>
      <c r="AG106" s="2">
        <v>219726936.77061701</v>
      </c>
      <c r="AH106" s="2">
        <v>427668938.87887001</v>
      </c>
      <c r="AI106" s="2">
        <v>369132337.47759497</v>
      </c>
      <c r="AJ106" s="2">
        <f>VLOOKUP($AB106,'Transmission costs'!$I$11:$K$124,2,FALSE)</f>
        <v>58974445.564849868</v>
      </c>
      <c r="AK106" s="2">
        <f>VLOOKUP($AB106,'Transmission costs'!$I$11:$K$124,3,FALSE)</f>
        <v>156417627.69510135</v>
      </c>
      <c r="AL106" s="2">
        <f>+VLOOKUP(AB106,Revenue!$G$11:$H$123,2,FALSE)</f>
        <v>990071358.98308396</v>
      </c>
      <c r="AM106" s="2">
        <f>+VLOOKUP(AB106,Batteries!$G$11:$H$123,2,FALSE)</f>
        <v>-51962218.547899291</v>
      </c>
      <c r="AO106" s="1" t="s">
        <v>97</v>
      </c>
      <c r="AP106" s="2">
        <v>1447064412.0608799</v>
      </c>
      <c r="AQ106" s="2">
        <v>-789804213.33279395</v>
      </c>
      <c r="AR106" s="2">
        <v>2046688373.5893099</v>
      </c>
      <c r="AS106" s="2">
        <v>-1389428174.8527801</v>
      </c>
      <c r="AT106" s="2">
        <v>657260198.72808897</v>
      </c>
      <c r="AU106" s="2">
        <v>2126885320.9531701</v>
      </c>
      <c r="AV106" s="2">
        <v>737457146.10039306</v>
      </c>
      <c r="AW106" s="2">
        <f>+VLOOKUP($AO106,'Transmission costs'!$M$11:$O$124,2,FALSE)</f>
        <v>38683019.906043462</v>
      </c>
      <c r="AX106" s="2">
        <f>+VLOOKUP($AO106,'Transmission costs'!$M$11:$O$124,3,FALSE)</f>
        <v>66917748.722005628</v>
      </c>
      <c r="AY106" s="2">
        <f>+VLOOKUP(AO106,Revenue!$J$11:$K$123,2,FALSE)</f>
        <v>599623961.52842784</v>
      </c>
      <c r="AZ106" s="2">
        <f>+VLOOKUP(AO106,Batteries!$J$11:$K$123,2,FALSE)</f>
        <v>-51962218.547899291</v>
      </c>
    </row>
    <row r="107" spans="2:52" x14ac:dyDescent="0.35">
      <c r="B107" s="1" t="s">
        <v>98</v>
      </c>
      <c r="C107" s="2">
        <v>1458926668.1014299</v>
      </c>
      <c r="D107" s="2">
        <v>-431132438.836052</v>
      </c>
      <c r="E107" s="2">
        <v>1851956522.1306</v>
      </c>
      <c r="F107" s="2">
        <v>-824162291.33592904</v>
      </c>
      <c r="G107" s="2">
        <v>1027794229.26537</v>
      </c>
      <c r="H107" s="2">
        <v>1938533293.1465099</v>
      </c>
      <c r="I107" s="2">
        <v>1114371001.81058</v>
      </c>
      <c r="J107" s="2">
        <f>+VLOOKUP($B107,'Transmission costs'!$A$11:$C$124,2,FALSE)</f>
        <v>35509924.028466046</v>
      </c>
      <c r="K107" s="2">
        <f>+VLOOKUP($B107,'Transmission costs'!$A$11:$C$124,3,FALSE)</f>
        <v>63951523.536055923</v>
      </c>
      <c r="L107" s="2">
        <f>+VLOOKUP(B107,Revenue!$A$11:$B$123,2,FALSE)</f>
        <v>393029854.02917469</v>
      </c>
      <c r="M107" s="2">
        <f>+VLOOKUP(B107,Batteries!$A$11:$B$123,2,FALSE)</f>
        <v>-58135171.508317746</v>
      </c>
      <c r="O107" s="1" t="s">
        <v>98</v>
      </c>
      <c r="P107" s="2">
        <v>58050384.223774403</v>
      </c>
      <c r="Q107" s="2">
        <v>893174095.84300995</v>
      </c>
      <c r="R107" s="2">
        <v>58050384.223773502</v>
      </c>
      <c r="S107" s="2">
        <v>893174095.84300995</v>
      </c>
      <c r="T107" s="2">
        <v>951224480.06678498</v>
      </c>
      <c r="U107" s="2">
        <v>170718362.288746</v>
      </c>
      <c r="V107" s="2">
        <v>1063892458.13175</v>
      </c>
      <c r="W107" s="2">
        <f>+VLOOKUP($O107,'Transmission costs'!$E$11:$G$124,2,FALSE)</f>
        <v>37350183.863208637</v>
      </c>
      <c r="X107" s="2">
        <f>+VLOOKUP($O107,'Transmission costs'!$E$11:$G$124,3,FALSE)</f>
        <v>95918425.862857744</v>
      </c>
      <c r="Y107" s="2">
        <v>0</v>
      </c>
      <c r="Z107" s="2">
        <f>+VLOOKUP(O107,Batteries!$D$11:$E$123,2,FALSE)</f>
        <v>-54099736.065323979</v>
      </c>
      <c r="AB107" s="1" t="s">
        <v>98</v>
      </c>
      <c r="AC107" s="2">
        <v>414598965.77679098</v>
      </c>
      <c r="AD107" s="2">
        <v>-323403012.750072</v>
      </c>
      <c r="AE107" s="2">
        <v>1410291683.6254699</v>
      </c>
      <c r="AF107" s="2">
        <v>-1319095730.5699301</v>
      </c>
      <c r="AG107" s="2">
        <v>91195953.026719004</v>
      </c>
      <c r="AH107" s="2">
        <v>1507143284.9888301</v>
      </c>
      <c r="AI107" s="2">
        <v>188047554.41890001</v>
      </c>
      <c r="AJ107" s="2">
        <f>VLOOKUP($AB107,'Transmission costs'!$I$11:$K$124,2,FALSE)</f>
        <v>24324795.57508225</v>
      </c>
      <c r="AK107" s="2">
        <f>VLOOKUP($AB107,'Transmission costs'!$I$11:$K$124,3,FALSE)</f>
        <v>63041225.430120051</v>
      </c>
      <c r="AL107" s="2">
        <f>+VLOOKUP(AB107,Revenue!$G$11:$H$123,2,FALSE)</f>
        <v>995692717.84868491</v>
      </c>
      <c r="AM107" s="2">
        <f>+VLOOKUP(AB107,Batteries!$G$11:$H$123,2,FALSE)</f>
        <v>-58135171.508317746</v>
      </c>
      <c r="AO107" s="1" t="s">
        <v>98</v>
      </c>
      <c r="AP107" s="2">
        <v>-1001813.5823142499</v>
      </c>
      <c r="AQ107" s="2">
        <v>539568015.26128101</v>
      </c>
      <c r="AR107" s="2">
        <v>589691877.13552105</v>
      </c>
      <c r="AS107" s="2">
        <v>-51125675.448113501</v>
      </c>
      <c r="AT107" s="2">
        <v>538566201.678967</v>
      </c>
      <c r="AU107" s="2">
        <v>695725523.31520796</v>
      </c>
      <c r="AV107" s="2">
        <v>644599847.86709404</v>
      </c>
      <c r="AW107" s="2">
        <f>+VLOOKUP($AO107,'Transmission costs'!$M$11:$O$124,2,FALSE)</f>
        <v>43240566.599744968</v>
      </c>
      <c r="AX107" s="2">
        <f>+VLOOKUP($AO107,'Transmission costs'!$M$11:$O$124,3,FALSE)</f>
        <v>91139041.271113455</v>
      </c>
      <c r="AY107" s="2">
        <f>+VLOOKUP(AO107,Revenue!$J$11:$K$123,2,FALSE)</f>
        <v>590693690.71783423</v>
      </c>
      <c r="AZ107" s="2">
        <f>+VLOOKUP(AO107,Batteries!$J$11:$K$123,2,FALSE)</f>
        <v>-58135171.508317746</v>
      </c>
    </row>
    <row r="108" spans="2:52" x14ac:dyDescent="0.35">
      <c r="B108" s="1" t="s">
        <v>99</v>
      </c>
      <c r="C108" s="2">
        <v>1614747550.2846701</v>
      </c>
      <c r="D108" s="2">
        <v>-444395439.930668</v>
      </c>
      <c r="E108" s="2">
        <v>2007830042.9927499</v>
      </c>
      <c r="F108" s="2">
        <v>-837477931.10944903</v>
      </c>
      <c r="G108" s="2">
        <v>1170352110.3540001</v>
      </c>
      <c r="H108" s="2">
        <v>2059191495.2987399</v>
      </c>
      <c r="I108" s="2">
        <v>1221713564.1893001</v>
      </c>
      <c r="J108" s="2">
        <f>+VLOOKUP($B108,'Transmission costs'!$A$11:$C$124,2,FALSE)</f>
        <v>42976753.703674734</v>
      </c>
      <c r="K108" s="2">
        <f>+VLOOKUP($B108,'Transmission costs'!$A$11:$C$124,3,FALSE)</f>
        <v>56025482.200512059</v>
      </c>
      <c r="L108" s="2">
        <f>+VLOOKUP(B108,Revenue!$A$11:$B$123,2,FALSE)</f>
        <v>393082492.70808131</v>
      </c>
      <c r="M108" s="2">
        <f>+VLOOKUP(B108,Batteries!$A$11:$B$123,2,FALSE)</f>
        <v>-38312723.809158467</v>
      </c>
      <c r="O108" s="1" t="s">
        <v>99</v>
      </c>
      <c r="P108" s="2">
        <v>-898095638.78767502</v>
      </c>
      <c r="Q108" s="2">
        <v>1802805101.5509901</v>
      </c>
      <c r="R108" s="2">
        <v>-898095638.78767502</v>
      </c>
      <c r="S108" s="2">
        <v>1802805101.5509901</v>
      </c>
      <c r="T108" s="2">
        <v>904709462.763322</v>
      </c>
      <c r="U108" s="2">
        <v>-792449324.39226902</v>
      </c>
      <c r="V108" s="2">
        <v>1010355777.15872</v>
      </c>
      <c r="W108" s="2">
        <f>+VLOOKUP($O108,'Transmission costs'!$E$11:$G$124,2,FALSE)</f>
        <v>48879440.161843657</v>
      </c>
      <c r="X108" s="2">
        <f>+VLOOKUP($O108,'Transmission costs'!$E$11:$G$124,3,FALSE)</f>
        <v>116450781.21952152</v>
      </c>
      <c r="Y108" s="2">
        <v>0</v>
      </c>
      <c r="Z108" s="2">
        <f>+VLOOKUP(O108,Batteries!$D$11:$E$123,2,FALSE)</f>
        <v>-38074973.33772856</v>
      </c>
      <c r="AB108" s="1" t="s">
        <v>99</v>
      </c>
      <c r="AC108" s="2">
        <v>720863520.90817404</v>
      </c>
      <c r="AD108" s="2">
        <v>-458503763.59927797</v>
      </c>
      <c r="AE108" s="2">
        <v>1716572554.3944199</v>
      </c>
      <c r="AF108" s="2">
        <v>-1454212797.0567</v>
      </c>
      <c r="AG108" s="2">
        <v>262359757.30889499</v>
      </c>
      <c r="AH108" s="2">
        <v>1781551131.75618</v>
      </c>
      <c r="AI108" s="2">
        <v>327338334.69948602</v>
      </c>
      <c r="AJ108" s="2">
        <f>VLOOKUP($AB108,'Transmission costs'!$I$11:$K$124,2,FALSE)</f>
        <v>26595590.277457017</v>
      </c>
      <c r="AK108" s="2">
        <f>VLOOKUP($AB108,'Transmission costs'!$I$11:$K$124,3,FALSE)</f>
        <v>53261443.83006262</v>
      </c>
      <c r="AL108" s="2">
        <f>+VLOOKUP(AB108,Revenue!$G$11:$H$123,2,FALSE)</f>
        <v>995709033.48624992</v>
      </c>
      <c r="AM108" s="2">
        <f>+VLOOKUP(AB108,Batteries!$G$11:$H$123,2,FALSE)</f>
        <v>-38312723.809158467</v>
      </c>
      <c r="AO108" s="1" t="s">
        <v>99</v>
      </c>
      <c r="AP108" s="2">
        <v>436911408.41869903</v>
      </c>
      <c r="AQ108" s="2">
        <v>284946393.32767498</v>
      </c>
      <c r="AR108" s="2">
        <v>1027605352.13457</v>
      </c>
      <c r="AS108" s="2">
        <v>-305747550.37975502</v>
      </c>
      <c r="AT108" s="2">
        <v>721857801.74637401</v>
      </c>
      <c r="AU108" s="2">
        <v>1102654727.8441601</v>
      </c>
      <c r="AV108" s="2">
        <v>796907177.46440899</v>
      </c>
      <c r="AW108" s="2">
        <f>+VLOOKUP($AO108,'Transmission costs'!$M$11:$O$124,2,FALSE)</f>
        <v>43719623.681980148</v>
      </c>
      <c r="AX108" s="2">
        <f>+VLOOKUP($AO108,'Transmission costs'!$M$11:$O$124,3,FALSE)</f>
        <v>80456275.582414657</v>
      </c>
      <c r="AY108" s="2">
        <f>+VLOOKUP(AO108,Revenue!$J$11:$K$123,2,FALSE)</f>
        <v>590693943.7158711</v>
      </c>
      <c r="AZ108" s="2">
        <f>+VLOOKUP(AO108,Batteries!$J$11:$K$123,2,FALSE)</f>
        <v>-38312723.809158467</v>
      </c>
    </row>
    <row r="109" spans="2:52" x14ac:dyDescent="0.35">
      <c r="B109" s="1" t="s">
        <v>100</v>
      </c>
      <c r="C109" s="2">
        <v>1238548643.1095901</v>
      </c>
      <c r="D109" s="2">
        <v>-841485846.29503906</v>
      </c>
      <c r="E109" s="2">
        <v>1655108474.32163</v>
      </c>
      <c r="F109" s="2">
        <v>-1258045675.9777801</v>
      </c>
      <c r="G109" s="2">
        <v>397062796.814551</v>
      </c>
      <c r="H109" s="2">
        <v>1724061551.0815301</v>
      </c>
      <c r="I109" s="2">
        <v>466015875.10374802</v>
      </c>
      <c r="J109" s="2">
        <f>+VLOOKUP($B109,'Transmission costs'!$A$11:$C$124,2,FALSE)</f>
        <v>16637580.059397072</v>
      </c>
      <c r="K109" s="2">
        <f>+VLOOKUP($B109,'Transmission costs'!$A$11:$C$124,3,FALSE)</f>
        <v>29814485.896904297</v>
      </c>
      <c r="L109" s="2">
        <f>+VLOOKUP(B109,Revenue!$A$11:$B$123,2,FALSE)</f>
        <v>416559831.21204507</v>
      </c>
      <c r="M109" s="2">
        <f>+VLOOKUP(B109,Batteries!$A$11:$B$123,2,FALSE)</f>
        <v>-55776170.922387674</v>
      </c>
      <c r="O109" s="1" t="s">
        <v>100</v>
      </c>
      <c r="P109" s="2">
        <v>-3043007115.14325</v>
      </c>
      <c r="Q109" s="2">
        <v>3260733508.4228601</v>
      </c>
      <c r="R109" s="2">
        <v>-3043007115.14325</v>
      </c>
      <c r="S109" s="2">
        <v>3260733508.4228601</v>
      </c>
      <c r="T109" s="2">
        <v>217726393.27960601</v>
      </c>
      <c r="U109" s="2">
        <v>-2843694414.7838802</v>
      </c>
      <c r="V109" s="2">
        <v>417039093.63897902</v>
      </c>
      <c r="W109" s="2">
        <f>+VLOOKUP($O109,'Transmission costs'!$E$11:$G$124,2,FALSE)</f>
        <v>39582761.688095644</v>
      </c>
      <c r="X109" s="2">
        <f>+VLOOKUP($O109,'Transmission costs'!$E$11:$G$124,3,FALSE)</f>
        <v>187033904.33808473</v>
      </c>
      <c r="Y109" s="2">
        <v>0</v>
      </c>
      <c r="Z109" s="2">
        <f>+VLOOKUP(O109,Batteries!$D$11:$E$123,2,FALSE)</f>
        <v>-51861557.70938313</v>
      </c>
      <c r="AB109" s="1" t="s">
        <v>100</v>
      </c>
      <c r="AC109" s="2">
        <v>-503561256.94363999</v>
      </c>
      <c r="AD109" s="2">
        <v>598784050.52090096</v>
      </c>
      <c r="AE109" s="2">
        <v>504784978.55526602</v>
      </c>
      <c r="AF109" s="2">
        <v>-409562184.94917899</v>
      </c>
      <c r="AG109" s="2">
        <v>95222793.577260599</v>
      </c>
      <c r="AH109" s="2">
        <v>622639112.56013095</v>
      </c>
      <c r="AI109" s="2">
        <v>213076927.61095199</v>
      </c>
      <c r="AJ109" s="2">
        <f>VLOOKUP($AB109,'Transmission costs'!$I$11:$K$124,2,FALSE)</f>
        <v>40730457.523802638</v>
      </c>
      <c r="AK109" s="2">
        <f>VLOOKUP($AB109,'Transmission costs'!$I$11:$K$124,3,FALSE)</f>
        <v>102808420.60628015</v>
      </c>
      <c r="AL109" s="2">
        <f>+VLOOKUP(AB109,Revenue!$G$11:$H$123,2,FALSE)</f>
        <v>1008346235.4989063</v>
      </c>
      <c r="AM109" s="2">
        <f>+VLOOKUP(AB109,Batteries!$G$11:$H$123,2,FALSE)</f>
        <v>-55776170.922387674</v>
      </c>
      <c r="AO109" s="1" t="s">
        <v>100</v>
      </c>
      <c r="AP109" s="2">
        <v>-224031743.62516201</v>
      </c>
      <c r="AQ109" s="2">
        <v>598098557.768134</v>
      </c>
      <c r="AR109" s="2">
        <v>377296451.24674302</v>
      </c>
      <c r="AS109" s="2">
        <v>-3229637.0953283301</v>
      </c>
      <c r="AT109" s="2">
        <v>374066814.14297199</v>
      </c>
      <c r="AU109" s="2">
        <v>503445257.63036698</v>
      </c>
      <c r="AV109" s="2">
        <v>500215620.53503799</v>
      </c>
      <c r="AW109" s="2">
        <f>+VLOOKUP($AO109,'Transmission costs'!$M$11:$O$124,2,FALSE)</f>
        <v>33581006.242616177</v>
      </c>
      <c r="AX109" s="2">
        <f>+VLOOKUP($AO109,'Transmission costs'!$M$11:$O$124,3,FALSE)</f>
        <v>103953641.70385288</v>
      </c>
      <c r="AY109" s="2">
        <f>+VLOOKUP(AO109,Revenue!$J$11:$K$123,2,FALSE)</f>
        <v>601328194.87190354</v>
      </c>
      <c r="AZ109" s="2">
        <f>+VLOOKUP(AO109,Batteries!$J$11:$K$123,2,FALSE)</f>
        <v>-55776170.922387674</v>
      </c>
    </row>
    <row r="110" spans="2:52" x14ac:dyDescent="0.35">
      <c r="B110" s="1" t="s">
        <v>101</v>
      </c>
      <c r="C110" s="2">
        <v>776927126.58925903</v>
      </c>
      <c r="D110" s="2">
        <v>-385604282.98943502</v>
      </c>
      <c r="E110" s="2">
        <v>1193487164.84834</v>
      </c>
      <c r="F110" s="2">
        <v>-802164319.71922302</v>
      </c>
      <c r="G110" s="2">
        <v>391322843.599823</v>
      </c>
      <c r="H110" s="2">
        <v>1278959393.68483</v>
      </c>
      <c r="I110" s="2">
        <v>476795073.96561003</v>
      </c>
      <c r="J110" s="2">
        <f>+VLOOKUP($B110,'Transmission costs'!$A$11:$C$124,2,FALSE)</f>
        <v>17938442.812414777</v>
      </c>
      <c r="K110" s="2">
        <f>+VLOOKUP($B110,'Transmission costs'!$A$11:$C$124,3,FALSE)</f>
        <v>68120196.498941496</v>
      </c>
      <c r="L110" s="2">
        <f>+VLOOKUP(B110,Revenue!$A$11:$B$123,2,FALSE)</f>
        <v>416560038.25908858</v>
      </c>
      <c r="M110" s="2">
        <f>+VLOOKUP(B110,Batteries!$A$11:$B$123,2,FALSE)</f>
        <v>-35290475.149958707</v>
      </c>
      <c r="O110" s="1" t="s">
        <v>101</v>
      </c>
      <c r="P110" s="2">
        <v>-4557205176.1268902</v>
      </c>
      <c r="Q110" s="2">
        <v>4290064891.6929302</v>
      </c>
      <c r="R110" s="2">
        <v>-4557205176.1268902</v>
      </c>
      <c r="S110" s="2">
        <v>4290064891.6929302</v>
      </c>
      <c r="T110" s="2">
        <v>-267140284.43396401</v>
      </c>
      <c r="U110" s="2">
        <v>-4332883404.7828503</v>
      </c>
      <c r="V110" s="2">
        <v>-42818513.089924797</v>
      </c>
      <c r="W110" s="2">
        <f>+VLOOKUP($O110,'Transmission costs'!$E$11:$G$124,2,FALSE)</f>
        <v>39567174.307701692</v>
      </c>
      <c r="X110" s="2">
        <f>+VLOOKUP($O110,'Transmission costs'!$E$11:$G$124,3,FALSE)</f>
        <v>228836220.97321162</v>
      </c>
      <c r="Y110" s="2">
        <v>0</v>
      </c>
      <c r="Z110" s="2">
        <f>+VLOOKUP(O110,Batteries!$D$11:$E$123,2,FALSE)</f>
        <v>-35052724.678528793</v>
      </c>
      <c r="AB110" s="1" t="s">
        <v>101</v>
      </c>
      <c r="AC110" s="2">
        <v>-964662451.71457803</v>
      </c>
      <c r="AD110" s="2">
        <v>1054709482.70461</v>
      </c>
      <c r="AE110" s="2">
        <v>43683982.584892303</v>
      </c>
      <c r="AF110" s="2">
        <v>46363048.433977097</v>
      </c>
      <c r="AG110" s="2">
        <v>90047030.990041703</v>
      </c>
      <c r="AH110" s="2">
        <v>178057649.80910099</v>
      </c>
      <c r="AI110" s="2">
        <v>224420698.24307799</v>
      </c>
      <c r="AJ110" s="2">
        <f>VLOOKUP($AB110,'Transmission costs'!$I$11:$K$124,2,FALSE)</f>
        <v>42035163.987294167</v>
      </c>
      <c r="AK110" s="2">
        <f>VLOOKUP($AB110,'Transmission costs'!$I$11:$K$124,3,FALSE)</f>
        <v>141118356.06154534</v>
      </c>
      <c r="AL110" s="2">
        <f>+VLOOKUP(AB110,Revenue!$G$11:$H$123,2,FALSE)</f>
        <v>1008346434.2994682</v>
      </c>
      <c r="AM110" s="2">
        <f>+VLOOKUP(AB110,Batteries!$G$11:$H$123,2,FALSE)</f>
        <v>-35290475.149958707</v>
      </c>
      <c r="AO110" s="1" t="s">
        <v>101</v>
      </c>
      <c r="AP110" s="2">
        <v>-691998767.24016798</v>
      </c>
      <c r="AQ110" s="2">
        <v>1053219419.10391</v>
      </c>
      <c r="AR110" s="2">
        <v>-90670653.977342293</v>
      </c>
      <c r="AS110" s="2">
        <v>451891305.84952497</v>
      </c>
      <c r="AT110" s="2">
        <v>361220651.86374199</v>
      </c>
      <c r="AU110" s="2">
        <v>51976509.196465403</v>
      </c>
      <c r="AV110" s="2">
        <v>503867815.045991</v>
      </c>
      <c r="AW110" s="2">
        <f>+VLOOKUP($AO110,'Transmission costs'!$M$11:$O$124,2,FALSE)</f>
        <v>34904735.265164293</v>
      </c>
      <c r="AX110" s="2">
        <f>+VLOOKUP($AO110,'Transmission costs'!$M$11:$O$124,3,FALSE)</f>
        <v>142261423.28901279</v>
      </c>
      <c r="AY110" s="2">
        <f>+VLOOKUP(AO110,Revenue!$J$11:$K$123,2,FALSE)</f>
        <v>601328113.26282644</v>
      </c>
      <c r="AZ110" s="2">
        <f>+VLOOKUP(AO110,Batteries!$J$11:$K$123,2,FALSE)</f>
        <v>-35290475.149958707</v>
      </c>
    </row>
    <row r="111" spans="2:52" x14ac:dyDescent="0.35">
      <c r="B111" s="1" t="s">
        <v>102</v>
      </c>
      <c r="C111" s="2">
        <v>2488641637.6882901</v>
      </c>
      <c r="D111" s="2">
        <v>-1506827673.0862701</v>
      </c>
      <c r="E111" s="2">
        <v>2904960370.1417499</v>
      </c>
      <c r="F111" s="2">
        <v>-1923146404.0104301</v>
      </c>
      <c r="G111" s="2">
        <v>981813964.60201597</v>
      </c>
      <c r="H111" s="2">
        <v>2973802534.5953398</v>
      </c>
      <c r="I111" s="2">
        <v>1050656130.58491</v>
      </c>
      <c r="J111" s="2">
        <f>+VLOOKUP($B111,'Transmission costs'!$A$11:$C$124,2,FALSE)</f>
        <v>35080449.322660357</v>
      </c>
      <c r="K111" s="2">
        <f>+VLOOKUP($B111,'Transmission costs'!$A$11:$C$124,3,FALSE)</f>
        <v>51847564.869262278</v>
      </c>
      <c r="L111" s="2">
        <f>+VLOOKUP(B111,Revenue!$A$11:$B$123,2,FALSE)</f>
        <v>416318732.45345587</v>
      </c>
      <c r="M111" s="2">
        <f>+VLOOKUP(B111,Batteries!$A$11:$B$123,2,FALSE)</f>
        <v>-52075048.90699099</v>
      </c>
      <c r="O111" s="1" t="s">
        <v>102</v>
      </c>
      <c r="P111" s="2">
        <v>-491423587.00188202</v>
      </c>
      <c r="Q111" s="2">
        <v>1632390750.34465</v>
      </c>
      <c r="R111" s="2">
        <v>-491423587.00188202</v>
      </c>
      <c r="S111" s="2">
        <v>1632390750.34465</v>
      </c>
      <c r="T111" s="2">
        <v>1140967163.3427701</v>
      </c>
      <c r="U111" s="2">
        <v>-372364068.07450497</v>
      </c>
      <c r="V111" s="2">
        <v>1260026682.2701499</v>
      </c>
      <c r="W111" s="2">
        <f>+VLOOKUP($O111,'Transmission costs'!$E$11:$G$124,2,FALSE)</f>
        <v>49915416.919367537</v>
      </c>
      <c r="X111" s="2">
        <f>+VLOOKUP($O111,'Transmission costs'!$E$11:$G$124,3,FALSE)</f>
        <v>119268452.92605895</v>
      </c>
      <c r="Y111" s="2">
        <v>0</v>
      </c>
      <c r="Z111" s="2">
        <f>+VLOOKUP(O111,Batteries!$D$11:$E$123,2,FALSE)</f>
        <v>-49706482.920685634</v>
      </c>
      <c r="AB111" s="1" t="s">
        <v>102</v>
      </c>
      <c r="AC111" s="2">
        <v>-2235660630.9070902</v>
      </c>
      <c r="AD111" s="2">
        <v>2463731858.6814499</v>
      </c>
      <c r="AE111" s="2">
        <v>-1241640550.19909</v>
      </c>
      <c r="AF111" s="2">
        <v>1469711778.00228</v>
      </c>
      <c r="AG111" s="2">
        <v>228071227.774362</v>
      </c>
      <c r="AH111" s="2">
        <v>-1051134222.9566801</v>
      </c>
      <c r="AI111" s="2">
        <v>418577555.04560202</v>
      </c>
      <c r="AJ111" s="2">
        <f>VLOOKUP($AB111,'Transmission costs'!$I$11:$K$124,2,FALSE)</f>
        <v>78605600.187071159</v>
      </c>
      <c r="AK111" s="2">
        <f>VLOOKUP($AB111,'Transmission costs'!$I$11:$K$124,3,FALSE)</f>
        <v>217036878.52249405</v>
      </c>
      <c r="AL111" s="2">
        <f>+VLOOKUP(AB111,Revenue!$G$11:$H$123,2,FALSE)</f>
        <v>994020080.70799124</v>
      </c>
      <c r="AM111" s="2">
        <f>+VLOOKUP(AB111,Batteries!$G$11:$H$123,2,FALSE)</f>
        <v>-52075048.90699099</v>
      </c>
      <c r="AO111" s="1" t="s">
        <v>102</v>
      </c>
      <c r="AP111" s="2">
        <v>317139189.364245</v>
      </c>
      <c r="AQ111" s="2">
        <v>331454230.47877401</v>
      </c>
      <c r="AR111" s="2">
        <v>918571979.84337997</v>
      </c>
      <c r="AS111" s="2">
        <v>-269978559.99191803</v>
      </c>
      <c r="AT111" s="2">
        <v>648593419.84301996</v>
      </c>
      <c r="AU111" s="2">
        <v>1034938893.9794101</v>
      </c>
      <c r="AV111" s="2">
        <v>764960333.98749602</v>
      </c>
      <c r="AW111" s="2">
        <f>+VLOOKUP($AO111,'Transmission costs'!$M$11:$O$124,2,FALSE)</f>
        <v>53651256.221741281</v>
      </c>
      <c r="AX111" s="2">
        <f>+VLOOKUP($AO111,'Transmission costs'!$M$11:$O$124,3,FALSE)</f>
        <v>117943121.4507848</v>
      </c>
      <c r="AY111" s="2">
        <f>+VLOOKUP(AO111,Revenue!$J$11:$K$123,2,FALSE)</f>
        <v>601432790.47913337</v>
      </c>
      <c r="AZ111" s="2">
        <f>+VLOOKUP(AO111,Batteries!$J$11:$K$123,2,FALSE)</f>
        <v>-52075048.90699099</v>
      </c>
    </row>
    <row r="112" spans="2:52" x14ac:dyDescent="0.35">
      <c r="B112" s="1" t="s">
        <v>103</v>
      </c>
      <c r="C112" s="2">
        <v>-2063864171.47088</v>
      </c>
      <c r="D112" s="2">
        <v>2369345157.5429602</v>
      </c>
      <c r="E112" s="2">
        <v>-1669601941.6295199</v>
      </c>
      <c r="F112" s="2">
        <v>1975082929.2309</v>
      </c>
      <c r="G112" s="2">
        <v>305480986.07207203</v>
      </c>
      <c r="H112" s="2">
        <v>-1513467177.9021499</v>
      </c>
      <c r="I112" s="2">
        <v>461615751.32875001</v>
      </c>
      <c r="J112" s="2">
        <f>+VLOOKUP($B112,'Transmission costs'!$A$11:$C$124,2,FALSE)</f>
        <v>45142805.079052143</v>
      </c>
      <c r="K112" s="2">
        <f>+VLOOKUP($B112,'Transmission costs'!$A$11:$C$124,3,FALSE)</f>
        <v>143126142.35796919</v>
      </c>
      <c r="L112" s="2">
        <f>+VLOOKUP(B112,Revenue!$A$11:$B$123,2,FALSE)</f>
        <v>394262229.84136009</v>
      </c>
      <c r="M112" s="2">
        <f>+VLOOKUP(B112,Batteries!$A$11:$B$123,2,FALSE)</f>
        <v>-58151426.448459558</v>
      </c>
      <c r="O112" s="1" t="s">
        <v>103</v>
      </c>
      <c r="P112" s="2">
        <v>-857672962.32702899</v>
      </c>
      <c r="Q112" s="2">
        <v>1673758224.34448</v>
      </c>
      <c r="R112" s="2">
        <v>-857672962.32702899</v>
      </c>
      <c r="S112" s="2">
        <v>1673758224.34448</v>
      </c>
      <c r="T112" s="2">
        <v>816085262.01744998</v>
      </c>
      <c r="U112" s="2">
        <v>-731767847.73042798</v>
      </c>
      <c r="V112" s="2">
        <v>941990376.61405206</v>
      </c>
      <c r="W112" s="2">
        <f>+VLOOKUP($O112,'Transmission costs'!$E$11:$G$124,2,FALSE)</f>
        <v>39778910.305234402</v>
      </c>
      <c r="X112" s="2">
        <f>+VLOOKUP($O112,'Transmission costs'!$E$11:$G$124,3,FALSE)</f>
        <v>111568033.89636986</v>
      </c>
      <c r="Y112" s="2">
        <v>0</v>
      </c>
      <c r="Z112" s="2">
        <f>+VLOOKUP(O112,Batteries!$D$11:$E$123,2,FALSE)</f>
        <v>-54115991.00546582</v>
      </c>
      <c r="AB112" s="1" t="s">
        <v>103</v>
      </c>
      <c r="AC112" s="2">
        <v>429571161.50230598</v>
      </c>
      <c r="AD112" s="2">
        <v>-261284282.82149699</v>
      </c>
      <c r="AE112" s="2">
        <v>1424243502.25353</v>
      </c>
      <c r="AF112" s="2">
        <v>-1255956623.54389</v>
      </c>
      <c r="AG112" s="2">
        <v>168286878.68080899</v>
      </c>
      <c r="AH112" s="2">
        <v>1510060185.9723599</v>
      </c>
      <c r="AI112" s="2">
        <v>254103562.42846501</v>
      </c>
      <c r="AJ112" s="2">
        <f>VLOOKUP($AB112,'Transmission costs'!$I$11:$K$124,2,FALSE)</f>
        <v>27058395.892368168</v>
      </c>
      <c r="AK112" s="2">
        <f>VLOOKUP($AB112,'Transmission costs'!$I$11:$K$124,3,FALSE)</f>
        <v>54723653.162736855</v>
      </c>
      <c r="AL112" s="2">
        <f>+VLOOKUP(AB112,Revenue!$G$11:$H$123,2,FALSE)</f>
        <v>994672340.75122535</v>
      </c>
      <c r="AM112" s="2">
        <f>+VLOOKUP(AB112,Batteries!$G$11:$H$123,2,FALSE)</f>
        <v>-58151426.448459558</v>
      </c>
      <c r="AO112" s="1" t="s">
        <v>103</v>
      </c>
      <c r="AP112" s="2">
        <v>-357512264.757599</v>
      </c>
      <c r="AQ112" s="2">
        <v>1075951133.0262599</v>
      </c>
      <c r="AR112" s="2">
        <v>232280044.51836801</v>
      </c>
      <c r="AS112" s="2">
        <v>486158823.758744</v>
      </c>
      <c r="AT112" s="2">
        <v>718438868.26866901</v>
      </c>
      <c r="AU112" s="2">
        <v>342152424.00972199</v>
      </c>
      <c r="AV112" s="2">
        <v>828311247.76846695</v>
      </c>
      <c r="AW112" s="2">
        <f>+VLOOKUP($AO112,'Transmission costs'!$M$11:$O$124,2,FALSE)</f>
        <v>57998130.4435734</v>
      </c>
      <c r="AX112" s="2">
        <f>+VLOOKUP($AO112,'Transmission costs'!$M$11:$O$124,3,FALSE)</f>
        <v>109719083.48646884</v>
      </c>
      <c r="AY112" s="2">
        <f>+VLOOKUP(AO112,Revenue!$J$11:$K$123,2,FALSE)</f>
        <v>589792309.27596569</v>
      </c>
      <c r="AZ112" s="2">
        <f>+VLOOKUP(AO112,Batteries!$J$11:$K$123,2,FALSE)</f>
        <v>-58151426.448459558</v>
      </c>
    </row>
    <row r="113" spans="2:52" x14ac:dyDescent="0.35">
      <c r="B113" s="1" t="s">
        <v>104</v>
      </c>
      <c r="C113" s="2">
        <v>-1821395809.8313999</v>
      </c>
      <c r="D113" s="2">
        <v>2073385694.6012001</v>
      </c>
      <c r="E113" s="2">
        <v>-1427133406.6143601</v>
      </c>
      <c r="F113" s="2">
        <v>1679123292.91346</v>
      </c>
      <c r="G113" s="2">
        <v>251989884.76980099</v>
      </c>
      <c r="H113" s="2">
        <v>-1303805266.6201</v>
      </c>
      <c r="I113" s="2">
        <v>375318026.29335999</v>
      </c>
      <c r="J113" s="2">
        <f>+VLOOKUP($B113,'Transmission costs'!$A$11:$C$124,2,FALSE)</f>
        <v>38138114.658108056</v>
      </c>
      <c r="K113" s="2">
        <f>+VLOOKUP($B113,'Transmission costs'!$A$11:$C$124,3,FALSE)</f>
        <v>123241979.37084067</v>
      </c>
      <c r="L113" s="2">
        <f>+VLOOKUP(B113,Revenue!$A$11:$B$123,2,FALSE)</f>
        <v>394262403.21704626</v>
      </c>
      <c r="M113" s="2">
        <f>+VLOOKUP(B113,Batteries!$A$11:$B$123,2,FALSE)</f>
        <v>-38224275.281526044</v>
      </c>
      <c r="O113" s="1" t="s">
        <v>104</v>
      </c>
      <c r="P113" s="2">
        <v>-1057249040.0000499</v>
      </c>
      <c r="Q113" s="2">
        <v>1783751363.3758199</v>
      </c>
      <c r="R113" s="2">
        <v>-1057249040.0000499</v>
      </c>
      <c r="S113" s="2">
        <v>1783751363.3758199</v>
      </c>
      <c r="T113" s="2">
        <v>726502323.37576497</v>
      </c>
      <c r="U113" s="2">
        <v>-964368661.252087</v>
      </c>
      <c r="V113" s="2">
        <v>819382702.123734</v>
      </c>
      <c r="W113" s="2">
        <f>+VLOOKUP($O113,'Transmission costs'!$E$11:$G$124,2,FALSE)</f>
        <v>40733540.417240053</v>
      </c>
      <c r="X113" s="2">
        <f>+VLOOKUP($O113,'Transmission costs'!$E$11:$G$124,3,FALSE)</f>
        <v>95627394.355113596</v>
      </c>
      <c r="Y113" s="2">
        <v>0</v>
      </c>
      <c r="Z113" s="2">
        <f>+VLOOKUP(O113,Batteries!$D$11:$E$123,2,FALSE)</f>
        <v>-37986524.810096122</v>
      </c>
      <c r="AB113" s="1" t="s">
        <v>104</v>
      </c>
      <c r="AC113" s="2">
        <v>662518295.86596298</v>
      </c>
      <c r="AD113" s="2">
        <v>-575378542.20266604</v>
      </c>
      <c r="AE113" s="2">
        <v>1657151468.6584001</v>
      </c>
      <c r="AF113" s="2">
        <v>-1570011714.96628</v>
      </c>
      <c r="AG113" s="2">
        <v>87139753.663296893</v>
      </c>
      <c r="AH113" s="2">
        <v>1705837176.7730701</v>
      </c>
      <c r="AI113" s="2">
        <v>135825461.80679199</v>
      </c>
      <c r="AJ113" s="2">
        <f>VLOOKUP($AB113,'Transmission costs'!$I$11:$K$124,2,FALSE)</f>
        <v>21099744.802546941</v>
      </c>
      <c r="AK113" s="2">
        <f>VLOOKUP($AB113,'Transmission costs'!$I$11:$K$124,3,FALSE)</f>
        <v>31561177.635690644</v>
      </c>
      <c r="AL113" s="2">
        <f>+VLOOKUP(AB113,Revenue!$G$11:$H$123,2,FALSE)</f>
        <v>994633172.79243958</v>
      </c>
      <c r="AM113" s="2">
        <f>+VLOOKUP(AB113,Batteries!$G$11:$H$123,2,FALSE)</f>
        <v>-38224275.281526044</v>
      </c>
      <c r="AO113" s="1" t="s">
        <v>104</v>
      </c>
      <c r="AP113" s="2">
        <v>-116709175.333555</v>
      </c>
      <c r="AQ113" s="2">
        <v>780238509.25706697</v>
      </c>
      <c r="AR113" s="2">
        <v>473083329.56898499</v>
      </c>
      <c r="AS113" s="2">
        <v>190446004.36296701</v>
      </c>
      <c r="AT113" s="2">
        <v>663529333.92351198</v>
      </c>
      <c r="AU113" s="2">
        <v>550137823.15893805</v>
      </c>
      <c r="AV113" s="2">
        <v>740583827.52190495</v>
      </c>
      <c r="AW113" s="2">
        <f>+VLOOKUP($AO113,'Transmission costs'!$M$11:$O$124,2,FALSE)</f>
        <v>51012618.524630196</v>
      </c>
      <c r="AX113" s="2">
        <f>+VLOOKUP($AO113,'Transmission costs'!$M$11:$O$124,3,FALSE)</f>
        <v>89842836.833056271</v>
      </c>
      <c r="AY113" s="2">
        <f>+VLOOKUP(AO113,Revenue!$J$11:$K$123,2,FALSE)</f>
        <v>589792504.90253985</v>
      </c>
      <c r="AZ113" s="2">
        <f>+VLOOKUP(AO113,Batteries!$J$11:$K$123,2,FALSE)</f>
        <v>-38224275.281526044</v>
      </c>
    </row>
    <row r="114" spans="2:52" x14ac:dyDescent="0.35">
      <c r="B114" s="1" t="s">
        <v>105</v>
      </c>
      <c r="C114" s="2">
        <v>-52039257.508907199</v>
      </c>
      <c r="D114" s="2">
        <v>538220449.49310505</v>
      </c>
      <c r="E114" s="2">
        <v>366031582.42723697</v>
      </c>
      <c r="F114" s="2">
        <v>120149611.086261</v>
      </c>
      <c r="G114" s="2">
        <v>486181191.98419797</v>
      </c>
      <c r="H114" s="2">
        <v>514807958.52060902</v>
      </c>
      <c r="I114" s="2">
        <v>634957569.60687006</v>
      </c>
      <c r="J114" s="2">
        <f>+VLOOKUP($B114,'Transmission costs'!$A$11:$C$124,2,FALSE)</f>
        <v>46531107.465286747</v>
      </c>
      <c r="K114" s="2">
        <f>+VLOOKUP($B114,'Transmission costs'!$A$11:$C$124,3,FALSE)</f>
        <v>139345670.45372236</v>
      </c>
      <c r="L114" s="2">
        <f>+VLOOKUP(B114,Revenue!$A$11:$B$123,2,FALSE)</f>
        <v>418070839.93614388</v>
      </c>
      <c r="M114" s="2">
        <f>+VLOOKUP(B114,Batteries!$A$11:$B$123,2,FALSE)</f>
        <v>-55961813.10493537</v>
      </c>
      <c r="O114" s="1" t="s">
        <v>105</v>
      </c>
      <c r="P114" s="2">
        <v>-3862491921.3436599</v>
      </c>
      <c r="Q114" s="2">
        <v>3838631643.1377001</v>
      </c>
      <c r="R114" s="2">
        <v>-3862491921.3436599</v>
      </c>
      <c r="S114" s="2">
        <v>3838631643.1377001</v>
      </c>
      <c r="T114" s="2">
        <v>-23860278.205960698</v>
      </c>
      <c r="U114" s="2">
        <v>-3624039470.9443402</v>
      </c>
      <c r="V114" s="2">
        <v>214592172.19336399</v>
      </c>
      <c r="W114" s="2">
        <f>+VLOOKUP($O114,'Transmission costs'!$E$11:$G$124,2,FALSE)</f>
        <v>48973388.08377666</v>
      </c>
      <c r="X114" s="2">
        <f>+VLOOKUP($O114,'Transmission costs'!$E$11:$G$124,3,FALSE)</f>
        <v>235384839.42054564</v>
      </c>
      <c r="Y114" s="2">
        <v>0</v>
      </c>
      <c r="Z114" s="2">
        <f>+VLOOKUP(O114,Batteries!$D$11:$E$123,2,FALSE)</f>
        <v>-52040999.062555298</v>
      </c>
      <c r="AB114" s="1" t="s">
        <v>105</v>
      </c>
      <c r="AC114" s="2">
        <v>-2578857189.9602799</v>
      </c>
      <c r="AD114" s="2">
        <v>2576558871.4289398</v>
      </c>
      <c r="AE114" s="2">
        <v>-1566148652.28353</v>
      </c>
      <c r="AF114" s="2">
        <v>1563850333.7810199</v>
      </c>
      <c r="AG114" s="2">
        <v>-2298318.5313348598</v>
      </c>
      <c r="AH114" s="2">
        <v>-1352387045.8482599</v>
      </c>
      <c r="AI114" s="2">
        <v>211463287.93276101</v>
      </c>
      <c r="AJ114" s="2">
        <f>VLOOKUP($AB114,'Transmission costs'!$I$11:$K$124,2,FALSE)</f>
        <v>61926338.195391409</v>
      </c>
      <c r="AK114" s="2">
        <f>VLOOKUP($AB114,'Transmission costs'!$I$11:$K$124,3,FALSE)</f>
        <v>219726131.5257256</v>
      </c>
      <c r="AL114" s="2">
        <f>+VLOOKUP(AB114,Revenue!$G$11:$H$123,2,FALSE)</f>
        <v>1012708537.6767451</v>
      </c>
      <c r="AM114" s="2">
        <f>+VLOOKUP(AB114,Batteries!$G$11:$H$123,2,FALSE)</f>
        <v>-55961813.10493537</v>
      </c>
      <c r="AO114" s="1" t="s">
        <v>105</v>
      </c>
      <c r="AP114" s="2">
        <v>-224047078.27858001</v>
      </c>
      <c r="AQ114" s="2">
        <v>773293897.97840703</v>
      </c>
      <c r="AR114" s="2">
        <v>371181046.137016</v>
      </c>
      <c r="AS114" s="2">
        <v>178065773.571251</v>
      </c>
      <c r="AT114" s="2">
        <v>549246819.699826</v>
      </c>
      <c r="AU114" s="2">
        <v>530202823.42699099</v>
      </c>
      <c r="AV114" s="2">
        <v>708268596.99824297</v>
      </c>
      <c r="AW114" s="2">
        <f>+VLOOKUP($AO114,'Transmission costs'!$M$11:$O$124,2,FALSE)</f>
        <v>51574162.293103077</v>
      </c>
      <c r="AX114" s="2">
        <f>+VLOOKUP($AO114,'Transmission costs'!$M$11:$O$124,3,FALSE)</f>
        <v>154634126.47814244</v>
      </c>
      <c r="AY114" s="2">
        <f>+VLOOKUP(AO114,Revenue!$J$11:$K$123,2,FALSE)</f>
        <v>595228124.41559601</v>
      </c>
      <c r="AZ114" s="2">
        <f>+VLOOKUP(AO114,Batteries!$J$11:$K$123,2,FALSE)</f>
        <v>-55961813.10493537</v>
      </c>
    </row>
    <row r="115" spans="2:52" x14ac:dyDescent="0.35">
      <c r="B115" s="1" t="s">
        <v>106</v>
      </c>
      <c r="C115" s="2">
        <v>-188802552.58364999</v>
      </c>
      <c r="D115" s="2">
        <v>442025103.88925499</v>
      </c>
      <c r="E115" s="2">
        <v>229268402.379096</v>
      </c>
      <c r="F115" s="2">
        <v>23954150.455809198</v>
      </c>
      <c r="G115" s="2">
        <v>253222551.30560401</v>
      </c>
      <c r="H115" s="2">
        <v>357181901.51569003</v>
      </c>
      <c r="I115" s="2">
        <v>381136051.97149998</v>
      </c>
      <c r="J115" s="2">
        <f>+VLOOKUP($B115,'Transmission costs'!$A$11:$C$124,2,FALSE)</f>
        <v>29329052.140407093</v>
      </c>
      <c r="K115" s="2">
        <f>+VLOOKUP($B115,'Transmission costs'!$A$11:$C$124,3,FALSE)</f>
        <v>122263130.46412343</v>
      </c>
      <c r="L115" s="2">
        <f>+VLOOKUP(B115,Revenue!$A$11:$B$123,2,FALSE)</f>
        <v>418070954.96274644</v>
      </c>
      <c r="M115" s="2">
        <f>+VLOOKUP(B115,Batteries!$A$11:$B$123,2,FALSE)</f>
        <v>-34979420.812877268</v>
      </c>
      <c r="O115" s="1" t="s">
        <v>106</v>
      </c>
      <c r="P115" s="2">
        <v>-3919164628.87043</v>
      </c>
      <c r="Q115" s="2">
        <v>3676480631.0467501</v>
      </c>
      <c r="R115" s="2">
        <v>-3919164628.87043</v>
      </c>
      <c r="S115" s="2">
        <v>3676480631.0467501</v>
      </c>
      <c r="T115" s="2">
        <v>-242683997.823681</v>
      </c>
      <c r="U115" s="2">
        <v>-3697362464.5868001</v>
      </c>
      <c r="V115" s="2">
        <v>-20881833.540045101</v>
      </c>
      <c r="W115" s="2">
        <f>+VLOOKUP($O115,'Transmission costs'!$E$11:$G$124,2,FALSE)</f>
        <v>30368204.627019729</v>
      </c>
      <c r="X115" s="2">
        <f>+VLOOKUP($O115,'Transmission costs'!$E$11:$G$124,3,FALSE)</f>
        <v>217428698.56920779</v>
      </c>
      <c r="Y115" s="2">
        <v>0</v>
      </c>
      <c r="Z115" s="2">
        <f>+VLOOKUP(O115,Batteries!$D$11:$E$123,2,FALSE)</f>
        <v>-34741670.341447353</v>
      </c>
      <c r="AB115" s="1" t="s">
        <v>106</v>
      </c>
      <c r="AC115" s="2">
        <v>-1716392999.85603</v>
      </c>
      <c r="AD115" s="2">
        <v>1729646439.31586</v>
      </c>
      <c r="AE115" s="2">
        <v>-703890947.13301802</v>
      </c>
      <c r="AF115" s="2">
        <v>717144386.62167096</v>
      </c>
      <c r="AG115" s="2">
        <v>13253439.459826799</v>
      </c>
      <c r="AH115" s="2">
        <v>-531555126.82231802</v>
      </c>
      <c r="AI115" s="2">
        <v>185589259.79935199</v>
      </c>
      <c r="AJ115" s="2">
        <f>VLOOKUP($AB115,'Transmission costs'!$I$11:$K$124,2,FALSE)</f>
        <v>39464573.993737638</v>
      </c>
      <c r="AK115" s="2">
        <f>VLOOKUP($AB115,'Transmission costs'!$I$11:$K$124,3,FALSE)</f>
        <v>176820973.49155912</v>
      </c>
      <c r="AL115" s="2">
        <f>+VLOOKUP(AB115,Revenue!$G$11:$H$123,2,FALSE)</f>
        <v>1012502052.7230148</v>
      </c>
      <c r="AM115" s="2">
        <f>+VLOOKUP(AB115,Batteries!$G$11:$H$123,2,FALSE)</f>
        <v>-34979420.812877268</v>
      </c>
      <c r="AO115" s="1" t="s">
        <v>106</v>
      </c>
      <c r="AP115" s="2">
        <v>-362391004.504053</v>
      </c>
      <c r="AQ115" s="2">
        <v>677078832.01233304</v>
      </c>
      <c r="AR115" s="2">
        <v>232837052.95859301</v>
      </c>
      <c r="AS115" s="2">
        <v>81850774.558128595</v>
      </c>
      <c r="AT115" s="2">
        <v>314687827.50827903</v>
      </c>
      <c r="AU115" s="2">
        <v>370992922.44485301</v>
      </c>
      <c r="AV115" s="2">
        <v>452843697.00298101</v>
      </c>
      <c r="AW115" s="2">
        <f>+VLOOKUP($AO115,'Transmission costs'!$M$11:$O$124,2,FALSE)</f>
        <v>34371412.132134378</v>
      </c>
      <c r="AX115" s="2">
        <f>+VLOOKUP($AO115,'Transmission costs'!$M$11:$O$124,3,FALSE)</f>
        <v>137547860.80551672</v>
      </c>
      <c r="AY115" s="2">
        <f>+VLOOKUP(AO115,Revenue!$J$11:$K$123,2,FALSE)</f>
        <v>595228057.4626466</v>
      </c>
      <c r="AZ115" s="2">
        <f>+VLOOKUP(AO115,Batteries!$J$11:$K$123,2,FALSE)</f>
        <v>-34979420.812877268</v>
      </c>
    </row>
    <row r="116" spans="2:52" x14ac:dyDescent="0.35">
      <c r="B116" s="1" t="s">
        <v>107</v>
      </c>
      <c r="C116" s="2">
        <v>-1985853327.6826</v>
      </c>
      <c r="D116" s="2">
        <v>2051640411.22087</v>
      </c>
      <c r="E116" s="2">
        <v>-1562909905.2701499</v>
      </c>
      <c r="F116" s="2">
        <v>1628696990.3377099</v>
      </c>
      <c r="G116" s="2">
        <v>65787083.538263597</v>
      </c>
      <c r="H116" s="2">
        <v>-1400679700.3541601</v>
      </c>
      <c r="I116" s="2">
        <v>228017289.98355499</v>
      </c>
      <c r="J116" s="2">
        <f>+VLOOKUP($B116,'Transmission costs'!$A$11:$C$124,2,FALSE)</f>
        <v>47199425.655840643</v>
      </c>
      <c r="K116" s="2">
        <f>+VLOOKUP($B116,'Transmission costs'!$A$11:$C$124,3,FALSE)</f>
        <v>157313992.61317551</v>
      </c>
      <c r="L116" s="2">
        <f>+VLOOKUP(B116,Revenue!$A$11:$B$123,2,FALSE)</f>
        <v>422943422.41244954</v>
      </c>
      <c r="M116" s="2">
        <f>+VLOOKUP(B116,Batteries!$A$11:$B$123,2,FALSE)</f>
        <v>-52115637.958655983</v>
      </c>
      <c r="O116" s="1" t="s">
        <v>107</v>
      </c>
      <c r="P116" s="2">
        <v>-505900862.53616899</v>
      </c>
      <c r="Q116" s="2">
        <v>1636739205.1521299</v>
      </c>
      <c r="R116" s="2">
        <v>-505900862.53616899</v>
      </c>
      <c r="S116" s="2">
        <v>1636739205.1521299</v>
      </c>
      <c r="T116" s="2">
        <v>1130838342.6159599</v>
      </c>
      <c r="U116" s="2">
        <v>-381508021.28957099</v>
      </c>
      <c r="V116" s="2">
        <v>1255231183.86256</v>
      </c>
      <c r="W116" s="2">
        <f>+VLOOKUP($O116,'Transmission costs'!$E$11:$G$124,2,FALSE)</f>
        <v>49619575.722208127</v>
      </c>
      <c r="X116" s="2">
        <f>+VLOOKUP($O116,'Transmission costs'!$E$11:$G$124,3,FALSE)</f>
        <v>124265344.99645631</v>
      </c>
      <c r="Y116" s="2">
        <v>0</v>
      </c>
      <c r="Z116" s="2">
        <f>+VLOOKUP(O116,Batteries!$D$11:$E$123,2,FALSE)</f>
        <v>-49747071.972350627</v>
      </c>
      <c r="AB116" s="1" t="s">
        <v>107</v>
      </c>
      <c r="AC116" s="2">
        <v>-2310370152.6222901</v>
      </c>
      <c r="AD116" s="2">
        <v>2189904063.4902802</v>
      </c>
      <c r="AE116" s="2">
        <v>-1326138801.3912399</v>
      </c>
      <c r="AF116" s="2">
        <v>1205672712.2880599</v>
      </c>
      <c r="AG116" s="2">
        <v>-120466089.132011</v>
      </c>
      <c r="AH116" s="2">
        <v>-1154979040.2012</v>
      </c>
      <c r="AI116" s="2">
        <v>50693672.086859599</v>
      </c>
      <c r="AJ116" s="2">
        <f>VLOOKUP($AB116,'Transmission costs'!$I$11:$K$124,2,FALSE)</f>
        <v>66505382.595699266</v>
      </c>
      <c r="AK116" s="2">
        <f>VLOOKUP($AB116,'Transmission costs'!$I$11:$K$124,3,FALSE)</f>
        <v>185549505.82708752</v>
      </c>
      <c r="AL116" s="2">
        <f>+VLOOKUP(AB116,Revenue!$G$11:$H$123,2,FALSE)</f>
        <v>984231351.23104429</v>
      </c>
      <c r="AM116" s="2">
        <f>+VLOOKUP(AB116,Batteries!$G$11:$H$123,2,FALSE)</f>
        <v>-52115637.958655983</v>
      </c>
      <c r="AO116" s="1" t="s">
        <v>107</v>
      </c>
      <c r="AP116" s="2">
        <v>-1469379140.27003</v>
      </c>
      <c r="AQ116" s="2">
        <v>1464018291.30532</v>
      </c>
      <c r="AR116" s="2">
        <v>-863363773.12835896</v>
      </c>
      <c r="AS116" s="2">
        <v>858002924.17208505</v>
      </c>
      <c r="AT116" s="2">
        <v>-5360848.9647160703</v>
      </c>
      <c r="AU116" s="2">
        <v>-716478526.685709</v>
      </c>
      <c r="AV116" s="2">
        <v>141524397.48637599</v>
      </c>
      <c r="AW116" s="2">
        <f>+VLOOKUP($AO116,'Transmission costs'!$M$11:$O$124,2,FALSE)</f>
        <v>41090844.832517609</v>
      </c>
      <c r="AX116" s="2">
        <f>+VLOOKUP($AO116,'Transmission costs'!$M$11:$O$124,3,FALSE)</f>
        <v>135860453.31651205</v>
      </c>
      <c r="AY116" s="2">
        <f>+VLOOKUP(AO116,Revenue!$J$11:$K$123,2,FALSE)</f>
        <v>606015367.14167762</v>
      </c>
      <c r="AZ116" s="2">
        <f>+VLOOKUP(AO116,Batteries!$J$11:$K$123,2,FALSE)</f>
        <v>-52115637.958655983</v>
      </c>
    </row>
    <row r="117" spans="2:52" x14ac:dyDescent="0.35">
      <c r="B117" s="1" t="s">
        <v>108</v>
      </c>
      <c r="C117" s="2">
        <v>1195885281.0053799</v>
      </c>
      <c r="D117" s="2">
        <v>-108456634.150658</v>
      </c>
      <c r="E117" s="2">
        <v>1590577237.69731</v>
      </c>
      <c r="F117" s="2">
        <v>-503148589.31328702</v>
      </c>
      <c r="G117" s="2">
        <v>1087428646.8547201</v>
      </c>
      <c r="H117" s="2">
        <v>1701692723.91766</v>
      </c>
      <c r="I117" s="2">
        <v>1198544134.6043701</v>
      </c>
      <c r="J117" s="2">
        <f>+VLOOKUP($B117,'Transmission costs'!$A$11:$C$124,2,FALSE)</f>
        <v>31406490.951457225</v>
      </c>
      <c r="K117" s="2">
        <f>+VLOOKUP($B117,'Transmission costs'!$A$11:$C$124,3,FALSE)</f>
        <v>90379378.665905476</v>
      </c>
      <c r="L117" s="2">
        <f>+VLOOKUP(B117,Revenue!$A$11:$B$123,2,FALSE)</f>
        <v>394691956.69192821</v>
      </c>
      <c r="M117" s="2">
        <f>+VLOOKUP(B117,Batteries!$A$11:$B$123,2,FALSE)</f>
        <v>-52142598.50589779</v>
      </c>
      <c r="O117" s="1" t="s">
        <v>108</v>
      </c>
      <c r="P117" s="2">
        <v>-2493335432.7556801</v>
      </c>
      <c r="Q117" s="2">
        <v>2832746616.8350401</v>
      </c>
      <c r="R117" s="2">
        <v>-2493335432.7556801</v>
      </c>
      <c r="S117" s="2">
        <v>2832746616.8350401</v>
      </c>
      <c r="T117" s="2">
        <v>339411184.07935899</v>
      </c>
      <c r="U117" s="2">
        <v>-2346579225.7679</v>
      </c>
      <c r="V117" s="2">
        <v>486167391.06714499</v>
      </c>
      <c r="W117" s="2">
        <f>+VLOOKUP($O117,'Transmission costs'!$E$11:$G$124,2,FALSE)</f>
        <v>39296752.623966992</v>
      </c>
      <c r="X117" s="2">
        <f>+VLOOKUP($O117,'Transmission costs'!$E$11:$G$124,3,FALSE)</f>
        <v>136278927.09215993</v>
      </c>
      <c r="Y117" s="2">
        <v>0</v>
      </c>
      <c r="Z117" s="2">
        <f>+VLOOKUP(O117,Batteries!$D$11:$E$123,2,FALSE)</f>
        <v>-49774032.519592449</v>
      </c>
      <c r="AB117" s="1" t="s">
        <v>108</v>
      </c>
      <c r="AC117" s="2">
        <v>-1020526413.14744</v>
      </c>
      <c r="AD117" s="2">
        <v>1143965424.2483101</v>
      </c>
      <c r="AE117" s="2">
        <v>-21801920.614790902</v>
      </c>
      <c r="AF117" s="2">
        <v>145240931.74449399</v>
      </c>
      <c r="AG117" s="2">
        <v>123439011.100877</v>
      </c>
      <c r="AH117" s="2">
        <v>106233044.776281</v>
      </c>
      <c r="AI117" s="2">
        <v>251473976.520776</v>
      </c>
      <c r="AJ117" s="2">
        <f>VLOOKUP($AB117,'Transmission costs'!$I$11:$K$124,2,FALSE)</f>
        <v>39708780.251410201</v>
      </c>
      <c r="AK117" s="2">
        <f>VLOOKUP($AB117,'Transmission costs'!$I$11:$K$124,3,FALSE)</f>
        <v>115601147.1365851</v>
      </c>
      <c r="AL117" s="2">
        <f>+VLOOKUP(AB117,Revenue!$G$11:$H$123,2,FALSE)</f>
        <v>998724492.53264832</v>
      </c>
      <c r="AM117" s="2">
        <f>+VLOOKUP(AB117,Batteries!$G$11:$H$123,2,FALSE)</f>
        <v>-52142598.50589779</v>
      </c>
      <c r="AO117" s="1" t="s">
        <v>108</v>
      </c>
      <c r="AP117" s="2">
        <v>904215613.55132997</v>
      </c>
      <c r="AQ117" s="2">
        <v>5288320.43544125</v>
      </c>
      <c r="AR117" s="2">
        <v>1494795029.75108</v>
      </c>
      <c r="AS117" s="2">
        <v>-585291095.75586903</v>
      </c>
      <c r="AT117" s="2">
        <v>909503933.98677099</v>
      </c>
      <c r="AU117" s="2">
        <v>1594135762.57077</v>
      </c>
      <c r="AV117" s="2">
        <v>1008844666.8149</v>
      </c>
      <c r="AW117" s="2">
        <f>+VLOOKUP($AO117,'Transmission costs'!$M$11:$O$124,2,FALSE)</f>
        <v>38444115.073747985</v>
      </c>
      <c r="AX117" s="2">
        <f>+VLOOKUP($AO117,'Transmission costs'!$M$11:$O$124,3,FALSE)</f>
        <v>85642249.387545034</v>
      </c>
      <c r="AY117" s="2">
        <f>+VLOOKUP(AO117,Revenue!$J$11:$K$123,2,FALSE)</f>
        <v>590579416.19975007</v>
      </c>
      <c r="AZ117" s="2">
        <f>+VLOOKUP(AO117,Batteries!$J$11:$K$123,2,FALSE)</f>
        <v>-52142598.50589779</v>
      </c>
    </row>
    <row r="118" spans="2:52" x14ac:dyDescent="0.35">
      <c r="B118" s="1" t="s">
        <v>109</v>
      </c>
      <c r="C118" s="2">
        <v>-1132528294.9488299</v>
      </c>
      <c r="D118" s="2">
        <v>1887209912.7146201</v>
      </c>
      <c r="E118" s="2">
        <v>-730747634.454584</v>
      </c>
      <c r="F118" s="2">
        <v>1485429253.74967</v>
      </c>
      <c r="G118" s="2">
        <v>754681617.76578903</v>
      </c>
      <c r="H118" s="2">
        <v>-595750315.011024</v>
      </c>
      <c r="I118" s="2">
        <v>889678938.73864806</v>
      </c>
      <c r="J118" s="2">
        <f>+VLOOKUP($B118,'Transmission costs'!$A$11:$C$124,2,FALSE)</f>
        <v>68609749.674422726</v>
      </c>
      <c r="K118" s="2">
        <f>+VLOOKUP($B118,'Transmission costs'!$A$11:$C$124,3,FALSE)</f>
        <v>150870277.9814257</v>
      </c>
      <c r="L118" s="2">
        <f>+VLOOKUP(B118,Revenue!$A$11:$B$123,2,FALSE)</f>
        <v>401780660.49425209</v>
      </c>
      <c r="M118" s="2">
        <f>+VLOOKUP(B118,Batteries!$A$11:$B$123,2,FALSE)</f>
        <v>-52736791.136556178</v>
      </c>
      <c r="O118" s="1" t="s">
        <v>109</v>
      </c>
      <c r="P118" s="2">
        <v>131112.015699237</v>
      </c>
      <c r="Q118" s="2">
        <v>1175504197.1837399</v>
      </c>
      <c r="R118" s="2">
        <v>131112.01569880499</v>
      </c>
      <c r="S118" s="2">
        <v>1175504197.1837399</v>
      </c>
      <c r="T118" s="2">
        <v>1175635309.19944</v>
      </c>
      <c r="U118" s="2">
        <v>113256708.133497</v>
      </c>
      <c r="V118" s="2">
        <v>1288760905.31724</v>
      </c>
      <c r="W118" s="2">
        <f>+VLOOKUP($O118,'Transmission costs'!$E$11:$G$124,2,FALSE)</f>
        <v>47487386.267730899</v>
      </c>
      <c r="X118" s="2">
        <f>+VLOOKUP($O118,'Transmission costs'!$E$11:$G$124,3,FALSE)</f>
        <v>110244757.23527846</v>
      </c>
      <c r="Y118" s="2">
        <v>0</v>
      </c>
      <c r="Z118" s="2">
        <f>+VLOOKUP(O118,Batteries!$D$11:$E$123,2,FALSE)</f>
        <v>-50368225.15025086</v>
      </c>
      <c r="AB118" s="1" t="s">
        <v>109</v>
      </c>
      <c r="AC118" s="2">
        <v>880922576.06633902</v>
      </c>
      <c r="AD118" s="2">
        <v>-313782866.92978799</v>
      </c>
      <c r="AE118" s="2">
        <v>1859452802.5559399</v>
      </c>
      <c r="AF118" s="2">
        <v>-1292313093.3905599</v>
      </c>
      <c r="AG118" s="2">
        <v>567139709.13654995</v>
      </c>
      <c r="AH118" s="2">
        <v>1951858707.5780499</v>
      </c>
      <c r="AI118" s="2">
        <v>659545614.18749297</v>
      </c>
      <c r="AJ118" s="2">
        <f>VLOOKUP($AB118,'Transmission costs'!$I$11:$K$124,2,FALSE)</f>
        <v>45811093.453095518</v>
      </c>
      <c r="AK118" s="2">
        <f>VLOOKUP($AB118,'Transmission costs'!$I$11:$K$124,3,FALSE)</f>
        <v>85480207.33865492</v>
      </c>
      <c r="AL118" s="2">
        <f>+VLOOKUP(AB118,Revenue!$G$11:$H$123,2,FALSE)</f>
        <v>978530226.48959994</v>
      </c>
      <c r="AM118" s="2">
        <f>+VLOOKUP(AB118,Batteries!$G$11:$H$123,2,FALSE)</f>
        <v>-52736791.136556178</v>
      </c>
      <c r="AO118" s="1" t="s">
        <v>109</v>
      </c>
      <c r="AP118" s="2">
        <v>-349236767.45245802</v>
      </c>
      <c r="AQ118" s="2">
        <v>1143392937.4612501</v>
      </c>
      <c r="AR118" s="2">
        <v>236473480.227292</v>
      </c>
      <c r="AS118" s="2">
        <v>557682689.78994095</v>
      </c>
      <c r="AT118" s="2">
        <v>794156170.008793</v>
      </c>
      <c r="AU118" s="2">
        <v>362732607.95842397</v>
      </c>
      <c r="AV118" s="2">
        <v>920415297.74836504</v>
      </c>
      <c r="AW118" s="2">
        <f>+VLOOKUP($AO118,'Transmission costs'!$M$11:$O$124,2,FALSE)</f>
        <v>59224679.235705905</v>
      </c>
      <c r="AX118" s="2">
        <f>+VLOOKUP($AO118,'Transmission costs'!$M$11:$O$124,3,FALSE)</f>
        <v>132747015.83028094</v>
      </c>
      <c r="AY118" s="2">
        <f>+VLOOKUP(AO118,Revenue!$J$11:$K$123,2,FALSE)</f>
        <v>585710247.67974901</v>
      </c>
      <c r="AZ118" s="2">
        <f>+VLOOKUP(AO118,Batteries!$J$11:$K$123,2,FALSE)</f>
        <v>-52736791.136556178</v>
      </c>
    </row>
    <row r="119" spans="2:52" x14ac:dyDescent="0.35">
      <c r="B119" s="1" t="s">
        <v>110</v>
      </c>
      <c r="C119" s="2">
        <v>-284245300.08278102</v>
      </c>
      <c r="D119" s="2">
        <v>1138939445.5833001</v>
      </c>
      <c r="E119" s="2">
        <v>117567266.20552699</v>
      </c>
      <c r="F119" s="2">
        <v>737126880.82429397</v>
      </c>
      <c r="G119" s="2">
        <v>854694145.50052202</v>
      </c>
      <c r="H119" s="2">
        <v>250903092.85628599</v>
      </c>
      <c r="I119" s="2">
        <v>988029973.68058002</v>
      </c>
      <c r="J119" s="2">
        <f>+VLOOKUP($B119,'Transmission costs'!$A$11:$C$124,2,FALSE)</f>
        <v>51015504.04139965</v>
      </c>
      <c r="K119" s="2">
        <f>+VLOOKUP($B119,'Transmission costs'!$A$11:$C$124,3,FALSE)</f>
        <v>131623929.0526043</v>
      </c>
      <c r="L119" s="2">
        <f>+VLOOKUP(B119,Revenue!$A$11:$B$123,2,FALSE)</f>
        <v>401812566.28830832</v>
      </c>
      <c r="M119" s="2">
        <f>+VLOOKUP(B119,Batteries!$A$11:$B$123,2,FALSE)</f>
        <v>-52727401.639553107</v>
      </c>
      <c r="O119" s="1" t="s">
        <v>110</v>
      </c>
      <c r="P119" s="2">
        <v>-1439347092.4595799</v>
      </c>
      <c r="Q119" s="2">
        <v>2098335191.48702</v>
      </c>
      <c r="R119" s="2">
        <v>-1439347092.4595799</v>
      </c>
      <c r="S119" s="2">
        <v>2098335191.48702</v>
      </c>
      <c r="T119" s="2">
        <v>658988099.02743804</v>
      </c>
      <c r="U119" s="2">
        <v>-1301563692.85042</v>
      </c>
      <c r="V119" s="2">
        <v>796771498.63660395</v>
      </c>
      <c r="W119" s="2">
        <f>+VLOOKUP($O119,'Transmission costs'!$E$11:$G$124,2,FALSE)</f>
        <v>36451835.002975248</v>
      </c>
      <c r="X119" s="2">
        <f>+VLOOKUP($O119,'Transmission costs'!$E$11:$G$124,3,FALSE)</f>
        <v>123876398.95889278</v>
      </c>
      <c r="Y119" s="2">
        <v>0</v>
      </c>
      <c r="Z119" s="2">
        <f>+VLOOKUP(O119,Batteries!$D$11:$E$123,2,FALSE)</f>
        <v>-50358835.653247789</v>
      </c>
      <c r="AB119" s="1" t="s">
        <v>110</v>
      </c>
      <c r="AC119" s="2">
        <v>-679679480.75800395</v>
      </c>
      <c r="AD119" s="2">
        <v>829901164.80939198</v>
      </c>
      <c r="AE119" s="2">
        <v>299201325.87651902</v>
      </c>
      <c r="AF119" s="2">
        <v>-148979641.796305</v>
      </c>
      <c r="AG119" s="2">
        <v>150221684.05138701</v>
      </c>
      <c r="AH119" s="2">
        <v>412342726.26539499</v>
      </c>
      <c r="AI119" s="2">
        <v>263363084.469089</v>
      </c>
      <c r="AJ119" s="2">
        <f>VLOOKUP($AB119,'Transmission costs'!$I$11:$K$124,2,FALSE)</f>
        <v>33533695.721129596</v>
      </c>
      <c r="AK119" s="2">
        <f>VLOOKUP($AB119,'Transmission costs'!$I$11:$K$124,3,FALSE)</f>
        <v>93947694.470451891</v>
      </c>
      <c r="AL119" s="2">
        <f>+VLOOKUP(AB119,Revenue!$G$11:$H$123,2,FALSE)</f>
        <v>978880806.63452268</v>
      </c>
      <c r="AM119" s="2">
        <f>+VLOOKUP(AB119,Batteries!$G$11:$H$123,2,FALSE)</f>
        <v>-52727401.639553107</v>
      </c>
      <c r="AO119" s="1" t="s">
        <v>110</v>
      </c>
      <c r="AP119" s="2">
        <v>-1139894392.4953101</v>
      </c>
      <c r="AQ119" s="2">
        <v>1511271476.22649</v>
      </c>
      <c r="AR119" s="2">
        <v>-557268848.81859696</v>
      </c>
      <c r="AS119" s="2">
        <v>928645932.55821002</v>
      </c>
      <c r="AT119" s="2">
        <v>371377083.73117101</v>
      </c>
      <c r="AU119" s="2">
        <v>-400508464.80185002</v>
      </c>
      <c r="AV119" s="2">
        <v>528137467.75635999</v>
      </c>
      <c r="AW119" s="2">
        <f>+VLOOKUP($AO119,'Transmission costs'!$M$11:$O$124,2,FALSE)</f>
        <v>40466027.466824643</v>
      </c>
      <c r="AX119" s="2">
        <f>+VLOOKUP($AO119,'Transmission costs'!$M$11:$O$124,3,FALSE)</f>
        <v>144499009.84401816</v>
      </c>
      <c r="AY119" s="2">
        <f>+VLOOKUP(AO119,Revenue!$J$11:$K$123,2,FALSE)</f>
        <v>582625543.67672026</v>
      </c>
      <c r="AZ119" s="2">
        <f>+VLOOKUP(AO119,Batteries!$J$11:$K$123,2,FALSE)</f>
        <v>-52727401.639553107</v>
      </c>
    </row>
    <row r="120" spans="2:52" x14ac:dyDescent="0.35">
      <c r="B120" s="1" t="s">
        <v>111</v>
      </c>
      <c r="C120" s="2">
        <v>-121117967.930507</v>
      </c>
      <c r="D120" s="2">
        <v>920604777.68816102</v>
      </c>
      <c r="E120" s="2">
        <v>261374476.25413001</v>
      </c>
      <c r="F120" s="2">
        <v>538112335.03282404</v>
      </c>
      <c r="G120" s="2">
        <v>799486809.75765395</v>
      </c>
      <c r="H120" s="2">
        <v>384677033.50262302</v>
      </c>
      <c r="I120" s="2">
        <v>922789368.535447</v>
      </c>
      <c r="J120" s="2">
        <f>+VLOOKUP($B120,'Transmission costs'!$A$11:$C$124,2,FALSE)</f>
        <v>39875679.498653941</v>
      </c>
      <c r="K120" s="2">
        <f>+VLOOKUP($B120,'Transmission costs'!$A$11:$C$124,3,FALSE)</f>
        <v>110569237.61070696</v>
      </c>
      <c r="L120" s="2">
        <f>+VLOOKUP(B120,Revenue!$A$11:$B$123,2,FALSE)</f>
        <v>382492444.18463629</v>
      </c>
      <c r="M120" s="2">
        <f>+VLOOKUP(B120,Batteries!$A$11:$B$123,2,FALSE)</f>
        <v>-52608999.136439413</v>
      </c>
      <c r="O120" s="1" t="s">
        <v>111</v>
      </c>
      <c r="P120" s="2">
        <v>-1437406090.9985399</v>
      </c>
      <c r="Q120" s="2">
        <v>2382071849.1140499</v>
      </c>
      <c r="R120" s="2">
        <v>-1437406090.9985399</v>
      </c>
      <c r="S120" s="2">
        <v>2382071849.1140499</v>
      </c>
      <c r="T120" s="2">
        <v>944665758.11550105</v>
      </c>
      <c r="U120" s="2">
        <v>-1287969139.04704</v>
      </c>
      <c r="V120" s="2">
        <v>1094102710.0669999</v>
      </c>
      <c r="W120" s="2">
        <f>+VLOOKUP($O120,'Transmission costs'!$E$11:$G$124,2,FALSE)</f>
        <v>46698101.955543004</v>
      </c>
      <c r="X120" s="2">
        <f>+VLOOKUP($O120,'Transmission costs'!$E$11:$G$124,3,FALSE)</f>
        <v>145894620.75691384</v>
      </c>
      <c r="Y120" s="2">
        <v>0</v>
      </c>
      <c r="Z120" s="2">
        <f>+VLOOKUP(O120,Batteries!$D$11:$E$123,2,FALSE)</f>
        <v>-50240433.150134094</v>
      </c>
      <c r="AB120" s="1" t="s">
        <v>111</v>
      </c>
      <c r="AC120" s="2">
        <v>-1257980389.57763</v>
      </c>
      <c r="AD120" s="2">
        <v>1378442346.14411</v>
      </c>
      <c r="AE120" s="2">
        <v>-275837473.99405801</v>
      </c>
      <c r="AF120" s="2">
        <v>396299430.58936101</v>
      </c>
      <c r="AG120" s="2">
        <v>120461956.566476</v>
      </c>
      <c r="AH120" s="2">
        <v>-147300028.111918</v>
      </c>
      <c r="AI120" s="2">
        <v>248999402.47744301</v>
      </c>
      <c r="AJ120" s="2">
        <f>VLOOKUP($AB120,'Transmission costs'!$I$11:$K$124,2,FALSE)</f>
        <v>36039236.383898802</v>
      </c>
      <c r="AK120" s="2">
        <f>VLOOKUP($AB120,'Transmission costs'!$I$11:$K$124,3,FALSE)</f>
        <v>111967683.12959906</v>
      </c>
      <c r="AL120" s="2">
        <f>+VLOOKUP(AB120,Revenue!$G$11:$H$123,2,FALSE)</f>
        <v>982142915.58357716</v>
      </c>
      <c r="AM120" s="2">
        <f>+VLOOKUP(AB120,Batteries!$G$11:$H$123,2,FALSE)</f>
        <v>-52608999.136439413</v>
      </c>
      <c r="AO120" s="1" t="s">
        <v>111</v>
      </c>
      <c r="AP120" s="2">
        <v>110953632.478209</v>
      </c>
      <c r="AQ120" s="2">
        <v>632304274.80329394</v>
      </c>
      <c r="AR120" s="2">
        <v>677474038.63959205</v>
      </c>
      <c r="AS120" s="2">
        <v>65783868.650354303</v>
      </c>
      <c r="AT120" s="2">
        <v>743257907.28150403</v>
      </c>
      <c r="AU120" s="2">
        <v>814674337.68360806</v>
      </c>
      <c r="AV120" s="2">
        <v>880458206.33396196</v>
      </c>
      <c r="AW120" s="2">
        <f>+VLOOKUP($AO120,'Transmission costs'!$M$11:$O$124,2,FALSE)</f>
        <v>36980992.665088214</v>
      </c>
      <c r="AX120" s="2">
        <f>+VLOOKUP($AO120,'Transmission costs'!$M$11:$O$124,3,FALSE)</f>
        <v>121572292.5726645</v>
      </c>
      <c r="AY120" s="2">
        <f>+VLOOKUP(AO120,Revenue!$J$11:$K$123,2,FALSE)</f>
        <v>566520406.16138041</v>
      </c>
      <c r="AZ120" s="2">
        <f>+VLOOKUP(AO120,Batteries!$J$11:$K$123,2,FALSE)</f>
        <v>-52608999.136439413</v>
      </c>
    </row>
    <row r="121" spans="2:52" x14ac:dyDescent="0.35">
      <c r="B121" s="1" t="s">
        <v>112</v>
      </c>
      <c r="C121" s="2">
        <v>178048477.06077999</v>
      </c>
      <c r="D121" s="2">
        <v>701344572.69175696</v>
      </c>
      <c r="E121" s="2">
        <v>561026175.75221705</v>
      </c>
      <c r="F121" s="2">
        <v>318366875.52962101</v>
      </c>
      <c r="G121" s="2">
        <v>879393049.75253797</v>
      </c>
      <c r="H121" s="2">
        <v>684049513.00506794</v>
      </c>
      <c r="I121" s="2">
        <v>1002416388.53468</v>
      </c>
      <c r="J121" s="2">
        <f>+VLOOKUP($B121,'Transmission costs'!$A$11:$C$124,2,FALSE)</f>
        <v>38898824.552376576</v>
      </c>
      <c r="K121" s="2">
        <f>+VLOOKUP($B121,'Transmission costs'!$A$11:$C$124,3,FALSE)</f>
        <v>109361424.39458212</v>
      </c>
      <c r="L121" s="2">
        <f>+VLOOKUP(B121,Revenue!$A$11:$B$123,2,FALSE)</f>
        <v>382977698.69143558</v>
      </c>
      <c r="M121" s="2">
        <f>+VLOOKUP(B121,Batteries!$A$11:$B$123,2,FALSE)</f>
        <v>-52560737.410644285</v>
      </c>
      <c r="O121" s="1" t="s">
        <v>112</v>
      </c>
      <c r="P121" s="2">
        <v>-1674146854.6434901</v>
      </c>
      <c r="Q121" s="2">
        <v>2468460318.24931</v>
      </c>
      <c r="R121" s="2">
        <v>-1674146854.6434901</v>
      </c>
      <c r="S121" s="2">
        <v>2468460318.24931</v>
      </c>
      <c r="T121" s="2">
        <v>794313463.60582101</v>
      </c>
      <c r="U121" s="2">
        <v>-1521493639.6438401</v>
      </c>
      <c r="V121" s="2">
        <v>946966678.60547602</v>
      </c>
      <c r="W121" s="2">
        <f>+VLOOKUP($O121,'Transmission costs'!$E$11:$G$124,2,FALSE)</f>
        <v>37623641.421958782</v>
      </c>
      <c r="X121" s="2">
        <f>+VLOOKUP($O121,'Transmission costs'!$E$11:$G$124,3,FALSE)</f>
        <v>140084684.9972747</v>
      </c>
      <c r="Y121" s="2">
        <v>0</v>
      </c>
      <c r="Z121" s="2">
        <f>+VLOOKUP(O121,Batteries!$D$11:$E$123,2,FALSE)</f>
        <v>-50192171.424338974</v>
      </c>
      <c r="AB121" s="1" t="s">
        <v>112</v>
      </c>
      <c r="AC121" s="2">
        <v>-1171951253.35741</v>
      </c>
      <c r="AD121" s="2">
        <v>1498259152.0925601</v>
      </c>
      <c r="AE121" s="2">
        <v>-198797466.79601499</v>
      </c>
      <c r="AF121" s="2">
        <v>525105365.55998999</v>
      </c>
      <c r="AG121" s="2">
        <v>326307898.73514903</v>
      </c>
      <c r="AH121" s="2">
        <v>-57174977.7128122</v>
      </c>
      <c r="AI121" s="2">
        <v>467930387.84717798</v>
      </c>
      <c r="AJ121" s="2">
        <f>VLOOKUP($AB121,'Transmission costs'!$I$11:$K$124,2,FALSE)</f>
        <v>34904525.313192822</v>
      </c>
      <c r="AK121" s="2">
        <f>VLOOKUP($AB121,'Transmission costs'!$I$11:$K$124,3,FALSE)</f>
        <v>123966276.9857512</v>
      </c>
      <c r="AL121" s="2">
        <f>+VLOOKUP(AB121,Revenue!$G$11:$H$123,2,FALSE)</f>
        <v>973153786.56139994</v>
      </c>
      <c r="AM121" s="2">
        <f>+VLOOKUP(AB121,Batteries!$G$11:$H$123,2,FALSE)</f>
        <v>-52560737.410644285</v>
      </c>
      <c r="AO121" s="1" t="s">
        <v>112</v>
      </c>
      <c r="AP121" s="2">
        <v>76312393.028229907</v>
      </c>
      <c r="AQ121" s="2">
        <v>636038906.85845995</v>
      </c>
      <c r="AR121" s="2">
        <v>643338257.53353</v>
      </c>
      <c r="AS121" s="2">
        <v>69013042.361602202</v>
      </c>
      <c r="AT121" s="2">
        <v>712351299.88669002</v>
      </c>
      <c r="AU121" s="2">
        <v>772947054.20383096</v>
      </c>
      <c r="AV121" s="2">
        <v>841960096.56543303</v>
      </c>
      <c r="AW121" s="2">
        <f>+VLOOKUP($AO121,'Transmission costs'!$M$11:$O$124,2,FALSE)</f>
        <v>34148568.559206098</v>
      </c>
      <c r="AX121" s="2">
        <f>+VLOOKUP($AO121,'Transmission costs'!$M$11:$O$124,3,FALSE)</f>
        <v>111196627.81886257</v>
      </c>
      <c r="AY121" s="2">
        <f>+VLOOKUP(AO121,Revenue!$J$11:$K$123,2,FALSE)</f>
        <v>567025864.50529945</v>
      </c>
      <c r="AZ121" s="2">
        <f>+VLOOKUP(AO121,Batteries!$J$11:$K$123,2,FALSE)</f>
        <v>-52560737.410644285</v>
      </c>
    </row>
    <row r="122" spans="2:52" x14ac:dyDescent="0.35">
      <c r="B122" s="1" t="s">
        <v>113</v>
      </c>
      <c r="C122" s="2">
        <v>383145399.94677103</v>
      </c>
      <c r="D122" s="2">
        <v>307368610.418387</v>
      </c>
      <c r="E122" s="2">
        <v>768082606.45318401</v>
      </c>
      <c r="F122" s="2">
        <v>-77568594.558724403</v>
      </c>
      <c r="G122" s="2">
        <v>690514010.36515796</v>
      </c>
      <c r="H122" s="2">
        <v>860941900.22684598</v>
      </c>
      <c r="I122" s="2">
        <v>783373305.66812098</v>
      </c>
      <c r="J122" s="2">
        <f>+VLOOKUP($B122,'Transmission costs'!$A$11:$C$124,2,FALSE)</f>
        <v>30943857.734409511</v>
      </c>
      <c r="K122" s="2">
        <f>+VLOOKUP($B122,'Transmission costs'!$A$11:$C$124,3,FALSE)</f>
        <v>71220003.916048914</v>
      </c>
      <c r="L122" s="2">
        <f>+VLOOKUP(B122,Revenue!$A$11:$B$123,2,FALSE)</f>
        <v>384937206.50641191</v>
      </c>
      <c r="M122" s="2">
        <f>+VLOOKUP(B122,Batteries!$A$11:$B$123,2,FALSE)</f>
        <v>-52583147.592022218</v>
      </c>
      <c r="O122" s="1" t="s">
        <v>113</v>
      </c>
      <c r="P122" s="2">
        <v>-1307254444.67522</v>
      </c>
      <c r="Q122" s="2">
        <v>1674369809.11692</v>
      </c>
      <c r="R122" s="2">
        <v>-1307254444.67522</v>
      </c>
      <c r="S122" s="2">
        <v>1674369809.11692</v>
      </c>
      <c r="T122" s="2">
        <v>367115364.44169998</v>
      </c>
      <c r="U122" s="2">
        <v>-1188401997.12165</v>
      </c>
      <c r="V122" s="2">
        <v>485967811.99526501</v>
      </c>
      <c r="W122" s="2">
        <f>+VLOOKUP($O122,'Transmission costs'!$E$11:$G$124,2,FALSE)</f>
        <v>28601738.576644182</v>
      </c>
      <c r="X122" s="2">
        <f>+VLOOKUP($O122,'Transmission costs'!$E$11:$G$124,3,FALSE)</f>
        <v>97239604.524492055</v>
      </c>
      <c r="Y122" s="2">
        <v>0</v>
      </c>
      <c r="Z122" s="2">
        <f>+VLOOKUP(O122,Batteries!$D$11:$E$123,2,FALSE)</f>
        <v>-50214581.605716862</v>
      </c>
      <c r="AB122" s="1" t="s">
        <v>113</v>
      </c>
      <c r="AC122" s="2">
        <v>-600076142.90484798</v>
      </c>
      <c r="AD122" s="2">
        <v>714952590.27650201</v>
      </c>
      <c r="AE122" s="2">
        <v>361561779.06663197</v>
      </c>
      <c r="AF122" s="2">
        <v>-246685331.66615099</v>
      </c>
      <c r="AG122" s="2">
        <v>114876447.371654</v>
      </c>
      <c r="AH122" s="2">
        <v>471887647.674496</v>
      </c>
      <c r="AI122" s="2">
        <v>225202316.00834501</v>
      </c>
      <c r="AJ122" s="2">
        <f>VLOOKUP($AB122,'Transmission costs'!$I$11:$K$124,2,FALSE)</f>
        <v>27803308.813730396</v>
      </c>
      <c r="AK122" s="2">
        <f>VLOOKUP($AB122,'Transmission costs'!$I$11:$K$124,3,FALSE)</f>
        <v>85546029.829571739</v>
      </c>
      <c r="AL122" s="2">
        <f>+VLOOKUP(AB122,Revenue!$G$11:$H$123,2,FALSE)</f>
        <v>961637921.9714793</v>
      </c>
      <c r="AM122" s="2">
        <f>+VLOOKUP(AB122,Batteries!$G$11:$H$123,2,FALSE)</f>
        <v>-52583147.592022218</v>
      </c>
      <c r="AO122" s="1" t="s">
        <v>113</v>
      </c>
      <c r="AP122" s="2">
        <v>-3040686579.4078498</v>
      </c>
      <c r="AQ122" s="2">
        <v>3088183569.8956299</v>
      </c>
      <c r="AR122" s="2">
        <v>-2475973834.1325798</v>
      </c>
      <c r="AS122" s="2">
        <v>2523470824.6287999</v>
      </c>
      <c r="AT122" s="2">
        <v>47496990.487777904</v>
      </c>
      <c r="AU122" s="2">
        <v>-2298171146.72651</v>
      </c>
      <c r="AV122" s="2">
        <v>225299677.90228999</v>
      </c>
      <c r="AW122" s="2">
        <f>+VLOOKUP($AO122,'Transmission costs'!$M$11:$O$124,2,FALSE)</f>
        <v>49587385.691169873</v>
      </c>
      <c r="AX122" s="2">
        <f>+VLOOKUP($AO122,'Transmission costs'!$M$11:$O$124,3,FALSE)</f>
        <v>174806925.50521812</v>
      </c>
      <c r="AY122" s="2">
        <f>+VLOOKUP(AO122,Revenue!$J$11:$K$123,2,FALSE)</f>
        <v>564712745.27526903</v>
      </c>
      <c r="AZ122" s="2">
        <f>+VLOOKUP(AO122,Batteries!$J$11:$K$123,2,FALSE)</f>
        <v>-52583147.592022218</v>
      </c>
    </row>
    <row r="123" spans="2:52" x14ac:dyDescent="0.35">
      <c r="B123" s="1" t="s">
        <v>224</v>
      </c>
      <c r="C123" s="2">
        <v>-1566147435.4992099</v>
      </c>
      <c r="D123" s="2">
        <v>1892602875.93455</v>
      </c>
      <c r="E123" s="2">
        <v>-1143529934.7223101</v>
      </c>
      <c r="F123" s="2">
        <v>1469985376.68696</v>
      </c>
      <c r="G123" s="2">
        <v>326455440.43534601</v>
      </c>
      <c r="H123" s="2">
        <v>-1003419266.14309</v>
      </c>
      <c r="I123" s="2">
        <v>466566110.54387403</v>
      </c>
      <c r="J123" s="2">
        <f>+VLOOKUP($B123,'Transmission costs'!$A$11:$C$124,2,FALSE)</f>
        <v>53201657.625366427</v>
      </c>
      <c r="K123" s="2">
        <f>+VLOOKUP($B123,'Transmission costs'!$A$11:$C$124,3,FALSE)</f>
        <v>141099594.31752619</v>
      </c>
      <c r="L123" s="2">
        <f>+VLOOKUP(B123,Revenue!$A$11:$B$123,2,FALSE)</f>
        <v>422617500.77689528</v>
      </c>
      <c r="M123" s="2">
        <f>+VLOOKUP(B123,Batteries!$A$11:$B$123,2,FALSE)</f>
        <v>-52212731.887066886</v>
      </c>
      <c r="O123" s="1" t="s">
        <v>224</v>
      </c>
      <c r="P123" s="2">
        <v>-491671366.61414897</v>
      </c>
      <c r="Q123" s="2">
        <v>1005050719.5687799</v>
      </c>
      <c r="R123" s="2">
        <v>-491671366.61414897</v>
      </c>
      <c r="S123" s="2">
        <v>1005050719.5687799</v>
      </c>
      <c r="T123" s="2">
        <v>513379352.95463598</v>
      </c>
      <c r="U123" s="2">
        <v>-362298440.60258198</v>
      </c>
      <c r="V123" s="2">
        <v>642752278.96620405</v>
      </c>
      <c r="W123" s="2">
        <f>+VLOOKUP($O123,'Transmission costs'!$E$11:$G$124,2,FALSE)</f>
        <v>42990220.810138963</v>
      </c>
      <c r="X123" s="2">
        <f>+VLOOKUP($O123,'Transmission costs'!$E$11:$G$124,3,FALSE)</f>
        <v>122032106.02691187</v>
      </c>
      <c r="Y123" s="2">
        <v>0</v>
      </c>
      <c r="Z123" s="2">
        <f>+VLOOKUP(O123,Batteries!$D$11:$E$123,2,FALSE)</f>
        <v>-50331040.794794098</v>
      </c>
      <c r="AB123" s="1" t="s">
        <v>224</v>
      </c>
      <c r="AC123" s="2">
        <v>-1266496652.6138699</v>
      </c>
      <c r="AD123" s="2">
        <v>977381908.88832295</v>
      </c>
      <c r="AE123" s="2">
        <v>-261234059.34641701</v>
      </c>
      <c r="AF123" s="2">
        <v>-27880684.3503052</v>
      </c>
      <c r="AG123" s="2">
        <v>-289114743.72554898</v>
      </c>
      <c r="AH123" s="2">
        <v>-132632697.156711</v>
      </c>
      <c r="AI123" s="2">
        <v>-160513381.507016</v>
      </c>
      <c r="AJ123" s="2">
        <f>VLOOKUP($AB123,'Transmission costs'!$I$11:$K$124,2,FALSE)</f>
        <v>48733287.758767597</v>
      </c>
      <c r="AK123" s="2">
        <f>VLOOKUP($AB123,'Transmission costs'!$I$11:$K$124,3,FALSE)</f>
        <v>125121918.06140693</v>
      </c>
      <c r="AL123" s="2">
        <f>+VLOOKUP(AB123,Revenue!$G$11:$H$123,2,FALSE)</f>
        <v>1005262593.2674537</v>
      </c>
      <c r="AM123" s="2">
        <f>+VLOOKUP(AB123,Batteries!$G$11:$H$123,2,FALSE)</f>
        <v>-52212731.887066886</v>
      </c>
      <c r="AO123" s="1" t="s">
        <v>224</v>
      </c>
      <c r="AP123" s="2">
        <v>-1649192018.69473</v>
      </c>
      <c r="AQ123" s="2">
        <v>1766945169.5466001</v>
      </c>
      <c r="AR123" s="2">
        <v>-1042875730.71392</v>
      </c>
      <c r="AS123" s="2">
        <v>1160628881.57423</v>
      </c>
      <c r="AT123" s="2">
        <v>117753150.851863</v>
      </c>
      <c r="AU123" s="2">
        <v>-889253225.69125903</v>
      </c>
      <c r="AV123" s="2">
        <v>271375655.88297403</v>
      </c>
      <c r="AW123" s="2">
        <f>+VLOOKUP($AO123,'Transmission costs'!$M$11:$O$124,2,FALSE)</f>
        <v>46204640.374902129</v>
      </c>
      <c r="AX123" s="2">
        <f>+VLOOKUP($AO123,'Transmission costs'!$M$11:$O$124,3,FALSE)</f>
        <v>147614413.51050365</v>
      </c>
      <c r="AY123" s="2">
        <f>+VLOOKUP(AO123,Revenue!$J$11:$K$123,2,FALSE)</f>
        <v>606316287.98080993</v>
      </c>
      <c r="AZ123" s="2">
        <f>+VLOOKUP(AO123,Batteries!$J$11:$K$123,2,FALSE)</f>
        <v>-52212731.887066886</v>
      </c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30EC-12B5-45BE-A833-8580CE42AACD}">
  <sheetPr codeName="Sheet11">
    <tabColor theme="4"/>
  </sheetPr>
  <dimension ref="A1:BA140"/>
  <sheetViews>
    <sheetView workbookViewId="0">
      <pane xSplit="5" ySplit="27" topLeftCell="F28" activePane="bottomRight" state="frozen"/>
      <selection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1328125" defaultRowHeight="11.65" x14ac:dyDescent="0.35"/>
  <cols>
    <col min="1" max="1" width="21.1328125" style="1" bestFit="1" customWidth="1"/>
    <col min="2" max="5" width="9.265625" style="1" bestFit="1" customWidth="1"/>
    <col min="6" max="7" width="11.59765625" style="1" bestFit="1" customWidth="1"/>
    <col min="8" max="8" width="12.59765625" style="1" bestFit="1" customWidth="1"/>
    <col min="9" max="9" width="12.6640625" style="1" customWidth="1"/>
    <col min="10" max="10" width="19.86328125" style="1" bestFit="1" customWidth="1"/>
    <col min="11" max="13" width="19.86328125" style="1" customWidth="1"/>
    <col min="14" max="14" width="26" style="1" bestFit="1" customWidth="1"/>
    <col min="15" max="19" width="12.6640625" style="1" customWidth="1"/>
    <col min="20" max="20" width="14.3984375" style="1" bestFit="1" customWidth="1"/>
    <col min="21" max="21" width="16.53125" style="1" bestFit="1" customWidth="1"/>
    <col min="22" max="22" width="18.59765625" style="1" bestFit="1" customWidth="1"/>
    <col min="23" max="23" width="14.3984375" style="1" bestFit="1" customWidth="1"/>
    <col min="24" max="24" width="5.59765625" style="1" customWidth="1"/>
    <col min="25" max="25" width="7.1328125" style="1" bestFit="1" customWidth="1"/>
    <col min="26" max="26" width="7.59765625" style="1" bestFit="1" customWidth="1"/>
    <col min="27" max="27" width="8.1328125" style="1" bestFit="1" customWidth="1"/>
    <col min="28" max="28" width="11.265625" style="1" bestFit="1" customWidth="1"/>
    <col min="29" max="29" width="8.1328125" style="1" customWidth="1"/>
    <col min="30" max="30" width="5.59765625" style="1" customWidth="1"/>
    <col min="31" max="31" width="9.265625" style="1" customWidth="1"/>
    <col min="32" max="16384" width="9.1328125" style="1"/>
  </cols>
  <sheetData>
    <row r="1" spans="6:26" x14ac:dyDescent="0.35">
      <c r="F1" s="9">
        <v>2</v>
      </c>
      <c r="G1" s="9">
        <v>4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R1" s="2"/>
    </row>
    <row r="2" spans="6:26" x14ac:dyDescent="0.35">
      <c r="O2" s="8" t="s">
        <v>160</v>
      </c>
      <c r="P2" s="8"/>
      <c r="Q2" s="8"/>
      <c r="R2" s="8"/>
      <c r="S2" s="8"/>
      <c r="T2" s="8"/>
      <c r="U2" s="8"/>
      <c r="V2" s="8"/>
      <c r="W2" s="8"/>
    </row>
    <row r="3" spans="6:26" x14ac:dyDescent="0.35">
      <c r="O3" s="8" t="s">
        <v>129</v>
      </c>
      <c r="P3" s="8" t="s">
        <v>134</v>
      </c>
      <c r="Q3" s="8" t="s">
        <v>135</v>
      </c>
      <c r="R3" s="8" t="s">
        <v>136</v>
      </c>
      <c r="S3" s="8" t="s">
        <v>137</v>
      </c>
      <c r="T3" s="8" t="s">
        <v>196</v>
      </c>
      <c r="U3" s="8" t="s">
        <v>197</v>
      </c>
      <c r="V3" s="8" t="s">
        <v>215</v>
      </c>
      <c r="W3" s="8" t="s">
        <v>216</v>
      </c>
    </row>
    <row r="4" spans="6:26" x14ac:dyDescent="0.35">
      <c r="N4" s="8" t="s">
        <v>158</v>
      </c>
      <c r="O4" s="2">
        <f t="shared" ref="O4:W4" si="0">+SUM(O28:O140)/1000000</f>
        <v>538.49048185968502</v>
      </c>
      <c r="P4" s="2">
        <f t="shared" si="0"/>
        <v>965.49902530479778</v>
      </c>
      <c r="Q4" s="2">
        <f t="shared" si="0"/>
        <v>721.88922166484588</v>
      </c>
      <c r="R4" s="2">
        <f t="shared" si="0"/>
        <v>1075.6683748024843</v>
      </c>
      <c r="S4" s="2">
        <f t="shared" si="0"/>
        <v>832.05857272085302</v>
      </c>
      <c r="T4" s="2">
        <f t="shared" si="0"/>
        <v>32.236978839856285</v>
      </c>
      <c r="U4" s="2">
        <f t="shared" si="0"/>
        <v>93.129179221680957</v>
      </c>
      <c r="V4" s="2">
        <f t="shared" si="0"/>
        <v>427.00854344511208</v>
      </c>
      <c r="W4" s="2">
        <f t="shared" si="0"/>
        <v>-49.277149115862194</v>
      </c>
      <c r="X4" s="2"/>
    </row>
    <row r="5" spans="6:26" x14ac:dyDescent="0.35">
      <c r="K5" s="10"/>
      <c r="M5" s="10"/>
      <c r="N5" s="31" t="s">
        <v>174</v>
      </c>
      <c r="O5" s="2">
        <f t="shared" ref="O5:W5" si="1">+AVERAGE(F28:F140)/1000000</f>
        <v>556.98919349371965</v>
      </c>
      <c r="P5" s="2">
        <f t="shared" si="1"/>
        <v>973.23276827470841</v>
      </c>
      <c r="Q5" s="2">
        <f t="shared" si="1"/>
        <v>781.40263098730327</v>
      </c>
      <c r="R5" s="2">
        <f t="shared" si="1"/>
        <v>1085.673071890973</v>
      </c>
      <c r="S5" s="2">
        <f t="shared" si="1"/>
        <v>893.84293613286945</v>
      </c>
      <c r="T5" s="2">
        <f t="shared" si="1"/>
        <v>33.828692972828009</v>
      </c>
      <c r="U5" s="2">
        <f t="shared" si="1"/>
        <v>97.752481619106021</v>
      </c>
      <c r="V5" s="2">
        <f t="shared" si="1"/>
        <v>416.2435747809883</v>
      </c>
      <c r="W5" s="2">
        <f t="shared" si="1"/>
        <v>-48.516514969987213</v>
      </c>
      <c r="X5" s="2"/>
    </row>
    <row r="6" spans="6:26" x14ac:dyDescent="0.35">
      <c r="K6" s="10"/>
      <c r="M6" s="10"/>
      <c r="N6" s="31" t="s">
        <v>175</v>
      </c>
      <c r="O6" s="2">
        <f t="shared" ref="O6:W6" si="2">+MEDIAN(F28:F140)/1000000</f>
        <v>714.60964758780392</v>
      </c>
      <c r="P6" s="2">
        <f t="shared" si="2"/>
        <v>1130.6870625899601</v>
      </c>
      <c r="Q6" s="2">
        <f t="shared" si="2"/>
        <v>770.91300685018098</v>
      </c>
      <c r="R6" s="2">
        <f>+MEDIAN(I28:I140)/1000000</f>
        <v>1278.95939368483</v>
      </c>
      <c r="S6" s="2">
        <f t="shared" si="2"/>
        <v>875.94053883799302</v>
      </c>
      <c r="T6" s="2">
        <f t="shared" si="2"/>
        <v>34.851455264448944</v>
      </c>
      <c r="U6" s="2">
        <f t="shared" si="2"/>
        <v>95.026265823555903</v>
      </c>
      <c r="V6" s="2">
        <f t="shared" si="2"/>
        <v>418.11498401579485</v>
      </c>
      <c r="W6" s="2">
        <f t="shared" si="2"/>
        <v>-50.906971723818565</v>
      </c>
      <c r="X6" s="2"/>
      <c r="Y6" s="2"/>
      <c r="Z6" s="2"/>
    </row>
    <row r="7" spans="6:26" x14ac:dyDescent="0.35">
      <c r="K7" s="10"/>
      <c r="M7" s="10"/>
      <c r="N7" s="31" t="s">
        <v>217</v>
      </c>
      <c r="O7" s="2">
        <f t="shared" ref="O7:W7" si="3">+QUARTILE(F28:F140,1)/1000000</f>
        <v>-132.921183600186</v>
      </c>
      <c r="P7" s="2">
        <f t="shared" si="3"/>
        <v>261.37447625413</v>
      </c>
      <c r="Q7" s="2">
        <f t="shared" si="3"/>
        <v>445.52753276838797</v>
      </c>
      <c r="R7" s="2">
        <f t="shared" si="3"/>
        <v>385.63167361372501</v>
      </c>
      <c r="S7" s="2">
        <f t="shared" si="3"/>
        <v>566.65889097526394</v>
      </c>
      <c r="T7" s="2">
        <f t="shared" si="3"/>
        <v>24.295139855429579</v>
      </c>
      <c r="U7" s="2">
        <f t="shared" si="3"/>
        <v>64.713377264412372</v>
      </c>
      <c r="V7" s="2">
        <f t="shared" si="3"/>
        <v>413.10794271982354</v>
      </c>
      <c r="W7" s="2">
        <f t="shared" si="3"/>
        <v>-55.280353835730587</v>
      </c>
      <c r="X7" s="2"/>
    </row>
    <row r="8" spans="6:26" x14ac:dyDescent="0.35">
      <c r="K8" s="10"/>
      <c r="M8" s="10"/>
      <c r="N8" s="31" t="s">
        <v>218</v>
      </c>
      <c r="O8" s="2">
        <f t="shared" ref="O8:W8" si="4">+QUARTILE(F28:F140,3)/1000000</f>
        <v>1458.9266681014299</v>
      </c>
      <c r="P8" s="2">
        <f t="shared" si="4"/>
        <v>1864.5307783379901</v>
      </c>
      <c r="Q8" s="2">
        <f t="shared" si="4"/>
        <v>1065.21567618314</v>
      </c>
      <c r="R8" s="2">
        <f t="shared" si="4"/>
        <v>1938.5332931465098</v>
      </c>
      <c r="S8" s="2">
        <f t="shared" si="4"/>
        <v>1178.00522225542</v>
      </c>
      <c r="T8" s="2">
        <f t="shared" si="4"/>
        <v>42.976753703674731</v>
      </c>
      <c r="U8" s="2">
        <f t="shared" si="4"/>
        <v>124.52430860397412</v>
      </c>
      <c r="V8" s="2">
        <f t="shared" si="4"/>
        <v>423.10546106580301</v>
      </c>
      <c r="W8" s="2">
        <f t="shared" si="4"/>
        <v>-38.224275281526047</v>
      </c>
      <c r="X8" s="2"/>
    </row>
    <row r="9" spans="6:26" x14ac:dyDescent="0.35">
      <c r="N9" s="8" t="s">
        <v>114</v>
      </c>
      <c r="O9" s="2">
        <f>+Alternative_weighted!O5/1000000</f>
        <v>-896.18366457977345</v>
      </c>
      <c r="P9" s="2">
        <f>+Alternative_weighted!P5/1000000</f>
        <v>-896.18366457977345</v>
      </c>
      <c r="Q9" s="2">
        <f>+Alternative_weighted!Q5/1000000</f>
        <v>796.33122008831072</v>
      </c>
      <c r="R9" s="2">
        <f>+Alternative_weighted!R5/1000000</f>
        <v>-750.08708779152823</v>
      </c>
      <c r="S9" s="2">
        <f>+Alternative_weighted!S5/1000000</f>
        <v>942.42779687655479</v>
      </c>
      <c r="T9" s="2">
        <f>+Alternative_weighted!T5/1000000</f>
        <v>36.186799640423494</v>
      </c>
      <c r="U9" s="2">
        <f>+Alternative_weighted!U5/1000000</f>
        <v>134.98872003750893</v>
      </c>
      <c r="V9" s="2">
        <f>+Alternative_weighted!V5/1000000</f>
        <v>0</v>
      </c>
      <c r="W9" s="2">
        <f>+Alternative_weighted!W5/1000000</f>
        <v>-47.294656391159805</v>
      </c>
      <c r="X9" s="2"/>
    </row>
    <row r="10" spans="6:26" x14ac:dyDescent="0.35">
      <c r="K10" s="10"/>
      <c r="M10" s="10"/>
      <c r="N10" s="31" t="s">
        <v>174</v>
      </c>
      <c r="O10" s="2">
        <f>+Alternative_weighted!O6/1000000</f>
        <v>-807.94556660850935</v>
      </c>
      <c r="P10" s="2">
        <f>+Alternative_weighted!P6/1000000</f>
        <v>-807.94556660850992</v>
      </c>
      <c r="Q10" s="2">
        <f>+Alternative_weighted!Q6/1000000</f>
        <v>842.81383007441161</v>
      </c>
      <c r="R10" s="2">
        <f>+Alternative_weighted!R6/1000000</f>
        <v>-660.71197711354955</v>
      </c>
      <c r="S10" s="2">
        <f>+Alternative_weighted!S6/1000000</f>
        <v>990.04741956937198</v>
      </c>
      <c r="T10" s="2">
        <f>+Alternative_weighted!T6/1000000</f>
        <v>36.390442254616524</v>
      </c>
      <c r="U10" s="2">
        <f>+Alternative_weighted!U6/1000000</f>
        <v>137.10268213887861</v>
      </c>
      <c r="V10" s="2">
        <f>+Alternative_weighted!V6/1000000</f>
        <v>0</v>
      </c>
      <c r="W10" s="2">
        <f>+Alternative_weighted!W6/1000000</f>
        <v>-46.521349610698955</v>
      </c>
      <c r="X10" s="2"/>
    </row>
    <row r="11" spans="6:26" x14ac:dyDescent="0.35">
      <c r="K11" s="10"/>
      <c r="M11" s="10"/>
      <c r="N11" s="31" t="s">
        <v>175</v>
      </c>
      <c r="O11" s="2">
        <f>+Alternative_weighted!O7/1000000</f>
        <v>-1057.2490400000499</v>
      </c>
      <c r="P11" s="2">
        <f>+Alternative_weighted!P7/1000000</f>
        <v>-1057.2490400000499</v>
      </c>
      <c r="Q11" s="2">
        <f>+Alternative_weighted!Q7/1000000</f>
        <v>803.359519847294</v>
      </c>
      <c r="R11" s="2">
        <f>+Alternative_weighted!R7/1000000</f>
        <v>-958.69110789804199</v>
      </c>
      <c r="S11" s="2">
        <f>+Alternative_weighted!S7/1000000</f>
        <v>952.39505009915308</v>
      </c>
      <c r="T11" s="2">
        <f>+Alternative_weighted!T7/1000000</f>
        <v>35.628207696697821</v>
      </c>
      <c r="U11" s="2">
        <f>+Alternative_weighted!U7/1000000</f>
        <v>126.55843515584928</v>
      </c>
      <c r="V11" s="2">
        <f>+Alternative_weighted!V7/1000000</f>
        <v>0</v>
      </c>
      <c r="W11" s="2">
        <f>+Alternative_weighted!W7/1000000</f>
        <v>-49.04161255814482</v>
      </c>
      <c r="X11" s="2"/>
      <c r="Y11" s="2"/>
      <c r="Z11" s="2"/>
    </row>
    <row r="12" spans="6:26" x14ac:dyDescent="0.35">
      <c r="K12" s="10"/>
      <c r="M12" s="10"/>
      <c r="N12" s="31" t="s">
        <v>217</v>
      </c>
      <c r="O12" s="2">
        <f>+Alternative_weighted!O8/1000000</f>
        <v>-2132.4868545366198</v>
      </c>
      <c r="P12" s="2">
        <f>+Alternative_weighted!P8/1000000</f>
        <v>-2132.4868545366198</v>
      </c>
      <c r="Q12" s="2">
        <f>+Alternative_weighted!Q8/1000000</f>
        <v>493.93818146626802</v>
      </c>
      <c r="R12" s="2">
        <f>+Alternative_weighted!R8/1000000</f>
        <v>-1964.4951404053199</v>
      </c>
      <c r="S12" s="2">
        <f>+Alternative_weighted!S8/1000000</f>
        <v>640.95398994480706</v>
      </c>
      <c r="T12" s="2">
        <f>+Alternative_weighted!T8/1000000</f>
        <v>28.046938271756062</v>
      </c>
      <c r="U12" s="2">
        <f>+Alternative_weighted!U8/1000000</f>
        <v>103.31087337190499</v>
      </c>
      <c r="V12" s="2">
        <f>+Alternative_weighted!V8/1000000</f>
        <v>0</v>
      </c>
      <c r="W12" s="2">
        <f>+Alternative_weighted!W8/1000000</f>
        <v>-51.461109910770055</v>
      </c>
      <c r="X12" s="2"/>
      <c r="Y12" s="2"/>
      <c r="Z12" s="2"/>
    </row>
    <row r="13" spans="6:26" x14ac:dyDescent="0.35">
      <c r="K13" s="10"/>
      <c r="M13" s="10"/>
      <c r="N13" s="31" t="s">
        <v>218</v>
      </c>
      <c r="O13" s="2">
        <f>+Alternative_weighted!O9/1000000</f>
        <v>-139.439181241048</v>
      </c>
      <c r="P13" s="2">
        <f>+Alternative_weighted!P9/1000000</f>
        <v>-139.439181241049</v>
      </c>
      <c r="Q13" s="2">
        <f>+Alternative_weighted!Q9/1000000</f>
        <v>1052.1095118517201</v>
      </c>
      <c r="R13" s="2">
        <f>+Alternative_weighted!R9/1000000</f>
        <v>14.540704416402601</v>
      </c>
      <c r="S13" s="2">
        <f>+Alternative_weighted!S9/1000000</f>
        <v>1201.1047255753201</v>
      </c>
      <c r="T13" s="2">
        <f>+Alternative_weighted!T9/1000000</f>
        <v>46.981666184159991</v>
      </c>
      <c r="U13" s="2">
        <f>+Alternative_weighted!U9/1000000</f>
        <v>177.85845952189743</v>
      </c>
      <c r="V13" s="2">
        <f>+Alternative_weighted!V9/1000000</f>
        <v>0</v>
      </c>
      <c r="W13" s="2">
        <f>+Alternative_weighted!W9/1000000</f>
        <v>-37.986524810096121</v>
      </c>
      <c r="X13" s="2"/>
    </row>
    <row r="14" spans="6:26" x14ac:dyDescent="0.35">
      <c r="N14" s="8" t="s">
        <v>115</v>
      </c>
      <c r="O14" s="2">
        <f>+Future_only_weighted!O5/1000000</f>
        <v>-81.633270609149335</v>
      </c>
      <c r="P14" s="2">
        <f>+Future_only_weighted!P5/1000000</f>
        <v>921.43678789327885</v>
      </c>
      <c r="Q14" s="2">
        <f>+Future_only_weighted!Q5/1000000</f>
        <v>211.18980542507788</v>
      </c>
      <c r="R14" s="2">
        <f>+Future_only_weighted!R5/1000000</f>
        <v>1036.9098005783794</v>
      </c>
      <c r="S14" s="2">
        <f>+Future_only_weighted!S5/1000000</f>
        <v>326.66281813900457</v>
      </c>
      <c r="T14" s="2">
        <f>+Future_only_weighted!T5/1000000</f>
        <v>42.22721943812877</v>
      </c>
      <c r="U14" s="2">
        <f>+Future_only_weighted!U5/1000000</f>
        <v>109.34070661730678</v>
      </c>
      <c r="V14" s="2">
        <f>+Future_only_weighted!V5/1000000</f>
        <v>1003.0700585024283</v>
      </c>
      <c r="W14" s="2">
        <f>+Future_only_weighted!W5/1000000</f>
        <v>-48.359525505922242</v>
      </c>
      <c r="X14" s="2"/>
    </row>
    <row r="15" spans="6:26" x14ac:dyDescent="0.35">
      <c r="K15" s="10"/>
      <c r="M15" s="10"/>
      <c r="N15" s="31" t="s">
        <v>174</v>
      </c>
      <c r="O15" s="2">
        <f>+Future_only_weighted!O6/1000000</f>
        <v>-130.80798603160429</v>
      </c>
      <c r="P15" s="2">
        <f>+Future_only_weighted!P6/1000000</f>
        <v>869.46909681867976</v>
      </c>
      <c r="Q15" s="2">
        <f>+Future_only_weighted!Q6/1000000</f>
        <v>339.47881516542918</v>
      </c>
      <c r="R15" s="2">
        <f>+Future_only_weighted!R6/1000000</f>
        <v>993.63948702741197</v>
      </c>
      <c r="S15" s="2">
        <f>+Future_only_weighted!S6/1000000</f>
        <v>463.64920540298823</v>
      </c>
      <c r="T15" s="2">
        <f>+Future_only_weighted!T6/1000000</f>
        <v>43.9839832400463</v>
      </c>
      <c r="U15" s="2">
        <f>+Future_only_weighted!U6/1000000</f>
        <v>119.63785847879167</v>
      </c>
      <c r="V15" s="2">
        <f>+Future_only_weighted!V6/1000000</f>
        <v>1000.2770828502836</v>
      </c>
      <c r="W15" s="2">
        <f>+Future_only_weighted!W6/1000000</f>
        <v>-48.516514969987213</v>
      </c>
      <c r="X15" s="2"/>
    </row>
    <row r="16" spans="6:26" x14ac:dyDescent="0.35">
      <c r="K16" s="10"/>
      <c r="M16" s="10"/>
      <c r="N16" s="31" t="s">
        <v>175</v>
      </c>
      <c r="O16" s="2">
        <f>+Future_only_weighted!O7/1000000</f>
        <v>-372.83018178710404</v>
      </c>
      <c r="P16" s="2">
        <f>+Future_only_weighted!P7/1000000</f>
        <v>626.18309467630604</v>
      </c>
      <c r="Q16" s="2">
        <f>+Future_only_weighted!Q7/1000000</f>
        <v>240.171627295646</v>
      </c>
      <c r="R16" s="2">
        <f>+Future_only_weighted!R7/1000000</f>
        <v>766.35679740730995</v>
      </c>
      <c r="S16" s="2">
        <f>+Future_only_weighted!S7/1000000</f>
        <v>382.79034535235098</v>
      </c>
      <c r="T16" s="2">
        <f>+Future_only_weighted!T7/1000000</f>
        <v>43.446327767876994</v>
      </c>
      <c r="U16" s="2">
        <f>+Future_only_weighted!U7/1000000</f>
        <v>107.34481991903976</v>
      </c>
      <c r="V16" s="2">
        <f>+Future_only_weighted!V7/1000000</f>
        <v>1002.1922795113986</v>
      </c>
      <c r="W16" s="2">
        <f>+Future_only_weighted!W7/1000000</f>
        <v>-50.906971723818565</v>
      </c>
      <c r="X16" s="2"/>
    </row>
    <row r="17" spans="1:53" x14ac:dyDescent="0.35">
      <c r="K17" s="10"/>
      <c r="M17" s="10"/>
      <c r="N17" s="31" t="s">
        <v>217</v>
      </c>
      <c r="O17" s="2">
        <f>+Future_only_weighted!O8/1000000</f>
        <v>-1168.67048959154</v>
      </c>
      <c r="P17" s="2">
        <f>+Future_only_weighted!P8/1000000</f>
        <v>-177.15231029998901</v>
      </c>
      <c r="Q17" s="2">
        <f>+Future_only_weighted!Q8/1000000</f>
        <v>30.691437523071901</v>
      </c>
      <c r="R17" s="2">
        <f>+Future_only_weighted!R8/1000000</f>
        <v>-32.670820648973702</v>
      </c>
      <c r="S17" s="2">
        <f>+Future_only_weighted!S8/1000000</f>
        <v>148.19092765611501</v>
      </c>
      <c r="T17" s="2">
        <f>+Future_only_weighted!T8/1000000</f>
        <v>34.847165692950178</v>
      </c>
      <c r="U17" s="2">
        <f>+Future_only_weighted!U8/1000000</f>
        <v>85.006089108424661</v>
      </c>
      <c r="V17" s="2">
        <f>+Future_only_weighted!V8/1000000</f>
        <v>994.04919454996309</v>
      </c>
      <c r="W17" s="2">
        <f>+Future_only_weighted!W8/1000000</f>
        <v>-55.280353835730587</v>
      </c>
      <c r="X17" s="2"/>
    </row>
    <row r="18" spans="1:53" x14ac:dyDescent="0.35">
      <c r="K18" s="10"/>
      <c r="M18" s="10"/>
      <c r="N18" s="31" t="s">
        <v>218</v>
      </c>
      <c r="O18" s="2">
        <f>+Future_only_weighted!O9/1000000</f>
        <v>720.863520908174</v>
      </c>
      <c r="P18" s="2">
        <f>+Future_only_weighted!P9/1000000</f>
        <v>1716.57255439442</v>
      </c>
      <c r="Q18" s="2">
        <f>+Future_only_weighted!Q9/1000000</f>
        <v>567.13970913654998</v>
      </c>
      <c r="R18" s="2">
        <f>+Future_only_weighted!R9/1000000</f>
        <v>1802.3942530757301</v>
      </c>
      <c r="S18" s="2">
        <f>+Future_only_weighted!S9/1000000</f>
        <v>747.94027832656798</v>
      </c>
      <c r="T18" s="2">
        <f>+Future_only_weighted!T9/1000000</f>
        <v>54.565123165470759</v>
      </c>
      <c r="U18" s="2">
        <f>+Future_only_weighted!U9/1000000</f>
        <v>146.23107017567446</v>
      </c>
      <c r="V18" s="2">
        <f>+Future_only_weighted!V9/1000000</f>
        <v>1008.3464342994681</v>
      </c>
      <c r="W18" s="2">
        <f>+Future_only_weighted!W9/1000000</f>
        <v>-38.224275281526047</v>
      </c>
      <c r="X18" s="2"/>
    </row>
    <row r="19" spans="1:53" x14ac:dyDescent="0.35">
      <c r="K19" s="10"/>
      <c r="M19" s="10"/>
      <c r="N19" s="8" t="s">
        <v>161</v>
      </c>
      <c r="O19" s="2">
        <f>+HVDC_only_weighted!O5/1000000</f>
        <v>-239.0117220218915</v>
      </c>
      <c r="P19" s="2">
        <f>+HVDC_only_weighted!P5/1000000</f>
        <v>376.58465243502246</v>
      </c>
      <c r="Q19" s="2">
        <f>+HVDC_only_weighted!Q5/1000000</f>
        <v>426.87418755434902</v>
      </c>
      <c r="R19" s="2">
        <f>+HVDC_only_weighted!R5/1000000</f>
        <v>500.93787062325538</v>
      </c>
      <c r="S19" s="2">
        <f>+HVDC_only_weighted!S5/1000000</f>
        <v>551.22740575118405</v>
      </c>
      <c r="T19" s="2">
        <f>+HVDC_only_weighted!T5/1000000</f>
        <v>36.597749933815919</v>
      </c>
      <c r="U19" s="2">
        <f>+HVDC_only_weighted!U5/1000000</f>
        <v>111.67381900618699</v>
      </c>
      <c r="V19" s="2">
        <f>+HVDC_only_weighted!V5/1000000</f>
        <v>615.59637445691317</v>
      </c>
      <c r="W19" s="2">
        <f>+HVDC_only_weighted!W5/1000000</f>
        <v>-49.277149115862194</v>
      </c>
      <c r="X19" s="2"/>
    </row>
    <row r="20" spans="1:53" x14ac:dyDescent="0.35">
      <c r="K20" s="10"/>
      <c r="M20" s="10"/>
      <c r="N20" s="31" t="s">
        <v>174</v>
      </c>
      <c r="O20" s="2">
        <f>+HVDC_only_weighted!O6/1000000</f>
        <v>221.6239497494671</v>
      </c>
      <c r="P20" s="2">
        <f>+HVDC_only_weighted!P6/1000000</f>
        <v>822.69987003608878</v>
      </c>
      <c r="Q20" s="2">
        <f>+HVDC_only_weighted!Q6/1000000</f>
        <v>574.5980107548346</v>
      </c>
      <c r="R20" s="2">
        <f>+HVDC_only_weighted!R6/1000000</f>
        <v>940.87192867995475</v>
      </c>
      <c r="S20" s="2">
        <f>+HVDC_only_weighted!S6/1000000</f>
        <v>692.77006940714205</v>
      </c>
      <c r="T20" s="2">
        <f>+HVDC_only_weighted!T6/1000000</f>
        <v>35.175310682355324</v>
      </c>
      <c r="U20" s="2">
        <f>+HVDC_only_weighted!U6/1000000</f>
        <v>104.83085435623346</v>
      </c>
      <c r="V20" s="2">
        <f>+HVDC_only_weighted!V6/1000000</f>
        <v>601.07592028662179</v>
      </c>
      <c r="W20" s="2">
        <f>+HVDC_only_weighted!W6/1000000</f>
        <v>-48.516514969987213</v>
      </c>
      <c r="X20" s="2"/>
    </row>
    <row r="21" spans="1:53" x14ac:dyDescent="0.35">
      <c r="N21" s="31" t="s">
        <v>175</v>
      </c>
      <c r="O21" s="2">
        <f>+HVDC_only_weighted!O7/1000000</f>
        <v>283.73690289725602</v>
      </c>
      <c r="P21" s="2">
        <f>+HVDC_only_weighted!P7/1000000</f>
        <v>899.84750447842805</v>
      </c>
      <c r="Q21" s="2">
        <f>+HVDC_only_weighted!Q7/1000000</f>
        <v>596.64383556329096</v>
      </c>
      <c r="R21" s="2">
        <f>+HVDC_only_weighted!R7/1000000</f>
        <v>1034.9388939794101</v>
      </c>
      <c r="S21" s="2">
        <f>+HVDC_only_weighted!S7/1000000</f>
        <v>697.82327739644597</v>
      </c>
      <c r="T21" s="2">
        <f>+HVDC_only_weighted!T7/1000000</f>
        <v>34.967249123504459</v>
      </c>
      <c r="U21" s="2">
        <f>+HVDC_only_weighted!U7/1000000</f>
        <v>108.65738321383867</v>
      </c>
      <c r="V21" s="2">
        <f>+HVDC_only_weighted!V7/1000000</f>
        <v>603.05760488572048</v>
      </c>
      <c r="W21" s="2">
        <f>+HVDC_only_weighted!W7/1000000</f>
        <v>-50.906971723818565</v>
      </c>
      <c r="X21" s="2"/>
    </row>
    <row r="22" spans="1:53" x14ac:dyDescent="0.35">
      <c r="K22" s="10"/>
      <c r="M22" s="10"/>
      <c r="N22" s="31" t="s">
        <v>217</v>
      </c>
      <c r="O22" s="2">
        <f>+HVDC_only_weighted!O8/1000000</f>
        <v>-872.49671370311</v>
      </c>
      <c r="P22" s="2">
        <f>+HVDC_only_weighted!P8/1000000</f>
        <v>-264.947348921605</v>
      </c>
      <c r="Q22" s="2">
        <f>+HVDC_only_weighted!Q8/1000000</f>
        <v>321.390578639252</v>
      </c>
      <c r="R22" s="2">
        <f>+HVDC_only_weighted!R8/1000000</f>
        <v>-150.54147125789899</v>
      </c>
      <c r="S22" s="2">
        <f>+HVDC_only_weighted!S8/1000000</f>
        <v>440.26971695633296</v>
      </c>
      <c r="T22" s="2">
        <f>+HVDC_only_weighted!T8/1000000</f>
        <v>24.655851236959084</v>
      </c>
      <c r="U22" s="2">
        <f>+HVDC_only_weighted!U8/1000000</f>
        <v>77.667340247406187</v>
      </c>
      <c r="V22" s="2">
        <f>+HVDC_only_weighted!V8/1000000</f>
        <v>597.94099421256487</v>
      </c>
      <c r="W22" s="2">
        <f>+HVDC_only_weighted!W8/1000000</f>
        <v>-55.280353835730587</v>
      </c>
      <c r="X22" s="2"/>
      <c r="AE22" s="32"/>
      <c r="AF22" s="44" t="s">
        <v>152</v>
      </c>
      <c r="AG22" s="33"/>
      <c r="AH22" s="33"/>
      <c r="AI22" s="34"/>
      <c r="AK22" s="32"/>
      <c r="AL22" s="44" t="s">
        <v>144</v>
      </c>
      <c r="AM22" s="33"/>
      <c r="AN22" s="33"/>
      <c r="AO22" s="34"/>
      <c r="AQ22" s="32"/>
      <c r="AR22" s="44" t="s">
        <v>144</v>
      </c>
      <c r="AS22" s="33"/>
      <c r="AT22" s="33"/>
      <c r="AU22" s="34"/>
      <c r="AW22" s="32"/>
      <c r="AX22" s="44" t="s">
        <v>144</v>
      </c>
      <c r="AY22" s="33"/>
      <c r="AZ22" s="33"/>
      <c r="BA22" s="34"/>
    </row>
    <row r="23" spans="1:53" x14ac:dyDescent="0.35">
      <c r="K23" s="10"/>
      <c r="M23" s="10"/>
      <c r="N23" s="31" t="s">
        <v>218</v>
      </c>
      <c r="O23" s="2">
        <f>+HVDC_only_weighted!O9/1000000</f>
        <v>1181.06206193202</v>
      </c>
      <c r="P23" s="2">
        <f>+HVDC_only_weighted!P9/1000000</f>
        <v>1745.6580821648199</v>
      </c>
      <c r="Q23" s="2">
        <f>+HVDC_only_weighted!Q9/1000000</f>
        <v>794.15617000879297</v>
      </c>
      <c r="R23" s="2">
        <f>+HVDC_only_weighted!R9/1000000</f>
        <v>1821.5971215760101</v>
      </c>
      <c r="S23" s="2">
        <f>+HVDC_only_weighted!S9/1000000</f>
        <v>908.27568359013299</v>
      </c>
      <c r="T23" s="2">
        <f>+HVDC_only_weighted!T9/1000000</f>
        <v>45.438333012563533</v>
      </c>
      <c r="U23" s="2">
        <f>+HVDC_only_weighted!U9/1000000</f>
        <v>132.74701583028096</v>
      </c>
      <c r="V23" s="2">
        <f>+HVDC_only_weighted!V9/1000000</f>
        <v>607.4246091185114</v>
      </c>
      <c r="W23" s="2">
        <f>+HVDC_only_weighted!W9/1000000</f>
        <v>-38.224275281526047</v>
      </c>
      <c r="X23" s="2"/>
      <c r="AE23" s="35" t="s">
        <v>153</v>
      </c>
      <c r="AF23" s="36">
        <v>-7.3604450000000002E-3</v>
      </c>
      <c r="AG23" s="36"/>
      <c r="AH23" s="36"/>
      <c r="AI23" s="37"/>
      <c r="AK23" s="35" t="s">
        <v>155</v>
      </c>
      <c r="AL23" s="36">
        <v>1</v>
      </c>
      <c r="AM23" s="36"/>
      <c r="AN23" s="36"/>
      <c r="AO23" s="37"/>
      <c r="AQ23" s="35" t="s">
        <v>155</v>
      </c>
      <c r="AR23" s="36">
        <v>0</v>
      </c>
      <c r="AS23" s="36"/>
      <c r="AT23" s="36"/>
      <c r="AU23" s="37"/>
      <c r="AW23" s="35" t="s">
        <v>157</v>
      </c>
      <c r="AX23" s="36">
        <v>0.2</v>
      </c>
      <c r="AY23" s="36"/>
      <c r="AZ23" s="36"/>
      <c r="BA23" s="37"/>
    </row>
    <row r="24" spans="1:53" x14ac:dyDescent="0.35">
      <c r="K24" s="20"/>
      <c r="O24" s="2"/>
      <c r="P24" s="2"/>
      <c r="Q24" s="2"/>
      <c r="R24" s="2"/>
      <c r="S24" s="2"/>
      <c r="T24" s="2"/>
      <c r="U24" s="2"/>
      <c r="V24" s="2"/>
      <c r="W24" s="2"/>
      <c r="AE24" s="35" t="s">
        <v>154</v>
      </c>
      <c r="AF24" s="36">
        <v>0.11744708700000001</v>
      </c>
      <c r="AG24" s="36"/>
      <c r="AH24" s="36"/>
      <c r="AI24" s="37"/>
      <c r="AK24" s="35" t="s">
        <v>156</v>
      </c>
      <c r="AL24" s="36">
        <v>2.5574019999999999E-2</v>
      </c>
      <c r="AM24" s="36"/>
      <c r="AN24" s="36"/>
      <c r="AO24" s="37"/>
      <c r="AQ24" s="35" t="s">
        <v>156</v>
      </c>
      <c r="AR24" s="36">
        <v>1.137092E-2</v>
      </c>
      <c r="AS24" s="36"/>
      <c r="AT24" s="36"/>
      <c r="AU24" s="37"/>
      <c r="AW24" s="35"/>
      <c r="AX24" s="36"/>
      <c r="AY24" s="36"/>
      <c r="AZ24" s="36"/>
      <c r="BA24" s="37"/>
    </row>
    <row r="25" spans="1:53" x14ac:dyDescent="0.35">
      <c r="O25" s="2"/>
      <c r="P25" s="2"/>
      <c r="Q25" s="2"/>
      <c r="R25" s="2"/>
      <c r="S25" s="2"/>
      <c r="T25" s="2"/>
      <c r="U25" s="2"/>
      <c r="V25" s="2"/>
      <c r="W25" s="2"/>
      <c r="AE25" s="35"/>
      <c r="AF25" s="36"/>
      <c r="AG25" s="36"/>
      <c r="AH25" s="36"/>
      <c r="AI25" s="37"/>
      <c r="AK25" s="35"/>
      <c r="AL25" s="36"/>
      <c r="AM25" s="36"/>
      <c r="AN25" s="36"/>
      <c r="AO25" s="37"/>
      <c r="AQ25" s="35"/>
      <c r="AR25" s="36"/>
      <c r="AS25" s="36"/>
      <c r="AT25" s="36"/>
      <c r="AU25" s="37"/>
      <c r="AW25" s="35"/>
      <c r="AX25" s="36"/>
      <c r="AY25" s="36"/>
      <c r="AZ25" s="36"/>
      <c r="BA25" s="37"/>
    </row>
    <row r="26" spans="1:53" x14ac:dyDescent="0.35">
      <c r="A26" s="8"/>
      <c r="B26" s="8"/>
      <c r="C26" s="8"/>
      <c r="D26" s="8"/>
      <c r="E26" s="8"/>
      <c r="F26" s="8" t="s">
        <v>140</v>
      </c>
      <c r="G26" s="8"/>
      <c r="H26" s="8"/>
      <c r="I26" s="8"/>
      <c r="J26" s="8"/>
      <c r="K26" s="8"/>
      <c r="L26" s="8"/>
      <c r="M26" s="8"/>
      <c r="N26" s="8"/>
      <c r="O26" s="8" t="s">
        <v>139</v>
      </c>
      <c r="P26" s="8"/>
      <c r="Q26" s="8"/>
      <c r="R26" s="8"/>
      <c r="S26" s="8"/>
      <c r="T26" s="8"/>
      <c r="U26" s="8"/>
      <c r="V26" s="8"/>
      <c r="W26" s="8"/>
      <c r="X26" s="8" t="s">
        <v>138</v>
      </c>
      <c r="Y26" s="8"/>
      <c r="Z26" s="8"/>
      <c r="AA26" s="8"/>
      <c r="AB26" s="8"/>
      <c r="AC26" s="27"/>
      <c r="AD26" s="8"/>
      <c r="AE26" s="38"/>
      <c r="AF26" s="39" t="s">
        <v>142</v>
      </c>
      <c r="AG26" s="39"/>
      <c r="AH26" s="39"/>
      <c r="AI26" s="40"/>
      <c r="AJ26" s="8"/>
      <c r="AK26" s="38"/>
      <c r="AL26" s="39"/>
      <c r="AM26" s="39"/>
      <c r="AN26" s="39"/>
      <c r="AO26" s="40"/>
      <c r="AP26" s="8"/>
      <c r="AQ26" s="38"/>
      <c r="AR26" s="39"/>
      <c r="AS26" s="39"/>
      <c r="AT26" s="39"/>
      <c r="AU26" s="40"/>
      <c r="AV26" s="8"/>
      <c r="AW26" s="38"/>
      <c r="AX26" s="39"/>
      <c r="AY26" s="39"/>
      <c r="AZ26" s="39"/>
      <c r="BA26" s="40"/>
    </row>
    <row r="27" spans="1:53" x14ac:dyDescent="0.35">
      <c r="A27" s="8" t="s">
        <v>116</v>
      </c>
      <c r="B27" s="8" t="s">
        <v>130</v>
      </c>
      <c r="C27" s="8" t="s">
        <v>131</v>
      </c>
      <c r="D27" s="8" t="s">
        <v>132</v>
      </c>
      <c r="E27" s="8" t="s">
        <v>133</v>
      </c>
      <c r="F27" s="8" t="s">
        <v>129</v>
      </c>
      <c r="G27" s="8" t="s">
        <v>134</v>
      </c>
      <c r="H27" s="8" t="s">
        <v>135</v>
      </c>
      <c r="I27" s="8" t="s">
        <v>136</v>
      </c>
      <c r="J27" s="8" t="s">
        <v>137</v>
      </c>
      <c r="K27" s="8" t="s">
        <v>196</v>
      </c>
      <c r="L27" s="8" t="s">
        <v>197</v>
      </c>
      <c r="M27" s="8" t="s">
        <v>215</v>
      </c>
      <c r="N27" s="8" t="s">
        <v>216</v>
      </c>
      <c r="O27" s="8" t="s">
        <v>129</v>
      </c>
      <c r="P27" s="8" t="s">
        <v>134</v>
      </c>
      <c r="Q27" s="8" t="s">
        <v>135</v>
      </c>
      <c r="R27" s="8" t="s">
        <v>136</v>
      </c>
      <c r="S27" s="8" t="s">
        <v>137</v>
      </c>
      <c r="T27" s="8" t="s">
        <v>196</v>
      </c>
      <c r="U27" s="8" t="s">
        <v>197</v>
      </c>
      <c r="V27" s="8" t="s">
        <v>215</v>
      </c>
      <c r="W27" s="8" t="s">
        <v>216</v>
      </c>
      <c r="X27" s="8" t="s">
        <v>130</v>
      </c>
      <c r="Y27" s="8" t="s">
        <v>131</v>
      </c>
      <c r="Z27" s="8" t="s">
        <v>132</v>
      </c>
      <c r="AA27" s="8" t="s">
        <v>133</v>
      </c>
      <c r="AB27" s="8" t="s">
        <v>147</v>
      </c>
      <c r="AC27" s="8" t="s">
        <v>149</v>
      </c>
      <c r="AD27" s="8"/>
      <c r="AE27" s="38" t="s">
        <v>143</v>
      </c>
      <c r="AF27" s="39" t="s">
        <v>130</v>
      </c>
      <c r="AG27" s="39" t="s">
        <v>145</v>
      </c>
      <c r="AH27" s="39" t="s">
        <v>151</v>
      </c>
      <c r="AI27" s="40" t="s">
        <v>150</v>
      </c>
      <c r="AJ27" s="8"/>
      <c r="AK27" s="38" t="s">
        <v>143</v>
      </c>
      <c r="AL27" s="39" t="s">
        <v>131</v>
      </c>
      <c r="AM27" s="39" t="s">
        <v>145</v>
      </c>
      <c r="AN27" s="39" t="s">
        <v>151</v>
      </c>
      <c r="AO27" s="40" t="s">
        <v>150</v>
      </c>
      <c r="AP27" s="8"/>
      <c r="AQ27" s="38" t="s">
        <v>143</v>
      </c>
      <c r="AR27" s="39" t="s">
        <v>132</v>
      </c>
      <c r="AS27" s="39" t="s">
        <v>145</v>
      </c>
      <c r="AT27" s="39" t="s">
        <v>151</v>
      </c>
      <c r="AU27" s="40" t="s">
        <v>150</v>
      </c>
      <c r="AV27" s="8"/>
      <c r="AW27" s="38" t="s">
        <v>143</v>
      </c>
      <c r="AX27" s="39" t="s">
        <v>133</v>
      </c>
      <c r="AY27" s="39" t="s">
        <v>145</v>
      </c>
      <c r="AZ27" s="39" t="s">
        <v>151</v>
      </c>
      <c r="BA27" s="40" t="s">
        <v>150</v>
      </c>
    </row>
    <row r="28" spans="1:53" x14ac:dyDescent="0.35">
      <c r="A28" s="1" t="s">
        <v>3</v>
      </c>
      <c r="B28" s="1">
        <v>0.8</v>
      </c>
      <c r="C28" s="1">
        <v>1</v>
      </c>
      <c r="D28" s="1">
        <v>0</v>
      </c>
      <c r="E28" s="1">
        <v>1</v>
      </c>
      <c r="F28" s="2">
        <f>+VLOOKUP($A28,'All effects'!$B$11:$M$123,F$1,FALSE)</f>
        <v>1903633102.9659901</v>
      </c>
      <c r="G28" s="2">
        <f>+VLOOKUP($A28,'All effects'!$B$11:$M$123,G$1,FALSE)</f>
        <v>2322467702.19484</v>
      </c>
      <c r="H28" s="2">
        <f>+VLOOKUP($A28,'All effects'!$B$11:$M$123,H$1,FALSE)</f>
        <v>1571958295.9772201</v>
      </c>
      <c r="I28" s="2">
        <f>+VLOOKUP($A28,'All effects'!$B$11:$M$123,I$1,FALSE)</f>
        <v>2445010451.7354798</v>
      </c>
      <c r="J28" s="2">
        <f>+VLOOKUP($A28,'All effects'!$B$11:$M$123,J$1,FALSE)</f>
        <v>1694501047.0471599</v>
      </c>
      <c r="K28" s="2">
        <f>+VLOOKUP($A28,'All effects'!$B$11:$M$123,K$1,FALSE)</f>
        <v>21402641.824877869</v>
      </c>
      <c r="L28" s="2">
        <f>+VLOOKUP($A28,'All effects'!$B$11:$M$123,L$1,FALSE)</f>
        <v>93668910.922805309</v>
      </c>
      <c r="M28" s="2">
        <f>+VLOOKUP($A28,'All effects'!$B$11:$M$123,M$1,FALSE)</f>
        <v>418834599.22884536</v>
      </c>
      <c r="N28" s="2">
        <f>+VLOOKUP($A28,'All effects'!$B$11:$M$123,N$1,FALSE)</f>
        <v>-50276480.442716502</v>
      </c>
      <c r="O28" s="1">
        <f t="shared" ref="O28:U28" si="5">+F28*$AC28</f>
        <v>12316034.975374913</v>
      </c>
      <c r="P28" s="1">
        <f t="shared" si="5"/>
        <v>15025791.159464451</v>
      </c>
      <c r="Q28" s="1">
        <f t="shared" si="5"/>
        <v>10170181.072666543</v>
      </c>
      <c r="R28" s="1">
        <f t="shared" si="5"/>
        <v>15818612.416338809</v>
      </c>
      <c r="S28" s="1">
        <f t="shared" si="5"/>
        <v>10963002.339435091</v>
      </c>
      <c r="T28" s="1">
        <f t="shared" si="5"/>
        <v>138469.79487271878</v>
      </c>
      <c r="U28" s="1">
        <f t="shared" si="5"/>
        <v>606014.66807501612</v>
      </c>
      <c r="V28" s="1">
        <f t="shared" ref="V28" si="6">+M28*$AC28</f>
        <v>2709756.1840895098</v>
      </c>
      <c r="W28" s="1">
        <f>+N28*+$AC28</f>
        <v>-325276.38367208611</v>
      </c>
      <c r="X28" s="1">
        <f t="shared" ref="X28:X59" si="7">+VLOOKUP(B28,$AE$28:$AI$40,3,FALSE)</f>
        <v>2.5195293880109861E-2</v>
      </c>
      <c r="Y28" s="1">
        <f t="shared" ref="Y28:Y59" si="8">+VLOOKUP(C28,$AK$28:$AO$36,3,FALSE)</f>
        <v>0.38998983123577174</v>
      </c>
      <c r="Z28" s="1">
        <f t="shared" ref="Z28:Z59" si="9">+VLOOKUP(D28,$AQ$28:$AU$32,3,FALSE)</f>
        <v>0.23956202720001679</v>
      </c>
      <c r="AA28" s="1">
        <f t="shared" ref="AA28:AA59" si="10">+VLOOKUP(E28,$AW$28:$BA$32,3,FALSE)</f>
        <v>0.2</v>
      </c>
      <c r="AB28" s="1">
        <f>+X28*Y28*Z28*AA28</f>
        <v>4.7078290747191938E-4</v>
      </c>
      <c r="AC28" s="1">
        <f t="shared" ref="AC28:AC59" si="11">+AB28/SUM($AB$28:$AB$139)</f>
        <v>6.4697524728823484E-3</v>
      </c>
      <c r="AE28" s="35">
        <v>0.8</v>
      </c>
      <c r="AF28" s="36">
        <f>+_xlfn.LOGNORM.DIST(AE28,$AF$23,$AF$24,FALSE)</f>
        <v>0.78519334235296834</v>
      </c>
      <c r="AG28" s="36">
        <f>+AF28/SUM($AF$28:$AF$40)</f>
        <v>2.5195293880109861E-2</v>
      </c>
      <c r="AH28" s="36">
        <f t="shared" ref="AH28:AH40" si="12">+COUNTIF($B$28:$B$140,AE28)</f>
        <v>5</v>
      </c>
      <c r="AI28" s="37">
        <f t="shared" ref="AI28:AI40" si="13">+AG28*COUNT($B$28:$B$140)</f>
        <v>2.8470682084524142</v>
      </c>
      <c r="AK28" s="35">
        <v>0.9</v>
      </c>
      <c r="AL28" s="36">
        <f>+_xlfn.NORM.DIST(AK28,AL$23,AL$24,FALSE)</f>
        <v>7.464001090953072E-3</v>
      </c>
      <c r="AM28" s="36">
        <f>+AL28/SUM($AL$28:$AL$36)</f>
        <v>1.8660097647635801E-4</v>
      </c>
      <c r="AN28" s="36">
        <f t="shared" ref="AN28:AN36" si="14">+COUNTIF($C$28:$C$140,AK28)</f>
        <v>7</v>
      </c>
      <c r="AO28" s="37">
        <f t="shared" ref="AO28:AO36" si="15">+AM28*COUNT($C$28:$C$140)</f>
        <v>2.1085910341828454E-2</v>
      </c>
      <c r="AQ28" s="35">
        <v>-0.01</v>
      </c>
      <c r="AR28" s="36">
        <f t="shared" ref="AR28" si="16">+_xlfn.NORM.DIST(AQ28,AR$23,AR$24,FALSE)</f>
        <v>23.832576593649641</v>
      </c>
      <c r="AS28" s="36">
        <f>+AR28/SUM($AR$28:$AR$32)</f>
        <v>0.16273258197283502</v>
      </c>
      <c r="AT28" s="36">
        <f>+COUNTIF($D$28:$D$140,AQ28)</f>
        <v>1</v>
      </c>
      <c r="AU28" s="37">
        <f>+AS28*COUNT($C$28:$C$139)</f>
        <v>18.226049180957524</v>
      </c>
      <c r="AW28" s="35">
        <v>0.9</v>
      </c>
      <c r="AX28" s="36">
        <f>+$AX$23</f>
        <v>0.2</v>
      </c>
      <c r="AY28" s="36">
        <f>+AX28/SUM($AX$28:$AX$32)</f>
        <v>0.2</v>
      </c>
      <c r="AZ28" s="36">
        <f>+COUNTIF($E$28:$E$140,AW28)</f>
        <v>31</v>
      </c>
      <c r="BA28" s="37">
        <f>+AY28*COUNT($C$28:$C$140)</f>
        <v>22.6</v>
      </c>
    </row>
    <row r="29" spans="1:53" x14ac:dyDescent="0.35">
      <c r="A29" s="1" t="s">
        <v>6</v>
      </c>
      <c r="B29" s="1">
        <v>0.84999999999999898</v>
      </c>
      <c r="C29" s="1">
        <v>1</v>
      </c>
      <c r="D29" s="1">
        <v>0</v>
      </c>
      <c r="E29" s="1">
        <v>1</v>
      </c>
      <c r="F29" s="2">
        <f>+VLOOKUP($A29,'All effects'!$B$11:$M$123,F$1,FALSE)</f>
        <v>2204259633.4580598</v>
      </c>
      <c r="G29" s="2">
        <f>+VLOOKUP($A29,'All effects'!$B$11:$M$123,G$1,FALSE)</f>
        <v>2633052016.7220702</v>
      </c>
      <c r="H29" s="2">
        <f>+VLOOKUP($A29,'All effects'!$B$11:$M$123,H$1,FALSE)</f>
        <v>1065215676.18314</v>
      </c>
      <c r="I29" s="2">
        <f>+VLOOKUP($A29,'All effects'!$B$11:$M$123,I$1,FALSE)</f>
        <v>2742482055.2589302</v>
      </c>
      <c r="J29" s="2">
        <f>+VLOOKUP($A29,'All effects'!$B$11:$M$123,J$1,FALSE)</f>
        <v>1174645716.2493</v>
      </c>
      <c r="K29" s="2">
        <f>+VLOOKUP($A29,'All effects'!$B$11:$M$123,K$1,FALSE)</f>
        <v>46680300.734636769</v>
      </c>
      <c r="L29" s="2">
        <f>+VLOOKUP($A29,'All effects'!$B$11:$M$123,L$1,FALSE)</f>
        <v>105668166.86918232</v>
      </c>
      <c r="M29" s="2">
        <f>+VLOOKUP($A29,'All effects'!$B$11:$M$123,M$1,FALSE)</f>
        <v>428792383.2640146</v>
      </c>
      <c r="N29" s="2">
        <f>+VLOOKUP($A29,'All effects'!$B$11:$M$123,N$1,FALSE)</f>
        <v>-50442172.402316414</v>
      </c>
      <c r="O29" s="1">
        <f t="shared" ref="O29:O60" si="17">+F29*$AC29</f>
        <v>30327645.529514778</v>
      </c>
      <c r="P29" s="1">
        <f t="shared" ref="P29:P60" si="18">+G29*$AC29</f>
        <v>36227251.550510392</v>
      </c>
      <c r="Q29" s="1">
        <f t="shared" ref="Q29:Q60" si="19">+H29*$AC29</f>
        <v>14655933.878843289</v>
      </c>
      <c r="R29" s="1">
        <f t="shared" ref="R29:R60" si="20">+I29*$AC29</f>
        <v>37732861.583308816</v>
      </c>
      <c r="S29" s="1">
        <f t="shared" ref="S29:S60" si="21">+J29*$AC29</f>
        <v>16161543.932682823</v>
      </c>
      <c r="T29" s="1">
        <f t="shared" ref="T29:T92" si="22">+K29*$AC29</f>
        <v>642258.10444582033</v>
      </c>
      <c r="U29" s="1">
        <f t="shared" ref="U29:U92" si="23">+L29*$AC29</f>
        <v>1453851.7422898465</v>
      </c>
      <c r="V29" s="1">
        <f t="shared" ref="V29:V92" si="24">+M29*$AC29</f>
        <v>5899606.0209956709</v>
      </c>
      <c r="W29" s="1">
        <f t="shared" ref="W29:W92" si="25">+N29*$AC29</f>
        <v>-694016.39495442517</v>
      </c>
      <c r="X29" s="1">
        <f t="shared" si="7"/>
        <v>5.3580617080811799E-2</v>
      </c>
      <c r="Y29" s="1">
        <f t="shared" si="8"/>
        <v>0.38998983123577174</v>
      </c>
      <c r="Z29" s="1">
        <f t="shared" si="9"/>
        <v>0.23956202720001679</v>
      </c>
      <c r="AA29" s="1">
        <f t="shared" si="10"/>
        <v>0.2</v>
      </c>
      <c r="AB29" s="1">
        <f t="shared" ref="AB29:AB92" si="26">+X29*Y29*Z29*AA29</f>
        <v>1.001172632217544E-3</v>
      </c>
      <c r="AC29" s="1">
        <f t="shared" si="11"/>
        <v>1.3758653957626821E-2</v>
      </c>
      <c r="AE29" s="35">
        <v>0.84999999999999898</v>
      </c>
      <c r="AF29" s="36">
        <f t="shared" ref="AF29:AF40" si="27">+_xlfn.LOGNORM.DIST(AE29,$AF$23,$AF$24,FALSE)</f>
        <v>1.6698016705504575</v>
      </c>
      <c r="AG29" s="36">
        <f t="shared" ref="AG29:AG40" si="28">+AF29/SUM($AF$28:$AF$40)</f>
        <v>5.3580617080811799E-2</v>
      </c>
      <c r="AH29" s="36">
        <f t="shared" si="12"/>
        <v>1</v>
      </c>
      <c r="AI29" s="37">
        <f t="shared" si="13"/>
        <v>6.054609730131733</v>
      </c>
      <c r="AK29" s="35">
        <v>0.92500000000000004</v>
      </c>
      <c r="AL29" s="36">
        <f t="shared" ref="AL29:AL32" si="29">+_xlfn.NORM.DIST(AK29,AL$23,AL$24,FALSE)</f>
        <v>0.211608285808598</v>
      </c>
      <c r="AM29" s="36">
        <f t="shared" ref="AM29:AM36" si="30">+AL29/SUM($AL$28:$AL$36)</f>
        <v>5.2902340555969381E-3</v>
      </c>
      <c r="AN29" s="36">
        <f t="shared" si="14"/>
        <v>1</v>
      </c>
      <c r="AO29" s="37">
        <f t="shared" si="15"/>
        <v>0.59779644828245404</v>
      </c>
      <c r="AQ29" s="35">
        <v>-5.0000000000000001E-3</v>
      </c>
      <c r="AR29" s="36">
        <f>+_xlfn.NORM.DIST(AQ29,AR$23,AR$24,FALSE)</f>
        <v>31.851405101240964</v>
      </c>
      <c r="AS29" s="36">
        <f>+AR29/SUM($AR$28:$AR$32)</f>
        <v>0.21748640442715655</v>
      </c>
      <c r="AT29" s="36">
        <f>+COUNTIF($D$28:$D$140,AQ29)</f>
        <v>31</v>
      </c>
      <c r="AU29" s="37">
        <f>+AS29*COUNT($C$28:$C$139)</f>
        <v>24.358477295841535</v>
      </c>
      <c r="AW29" s="35">
        <v>1</v>
      </c>
      <c r="AX29" s="36">
        <f t="shared" ref="AX29:AX32" si="31">+$AX$23</f>
        <v>0.2</v>
      </c>
      <c r="AY29" s="36">
        <f t="shared" ref="AY29:AY32" si="32">+AX29/SUM($AX$28:$AX$32)</f>
        <v>0.2</v>
      </c>
      <c r="AZ29" s="36">
        <f>+COUNTIF($E$28:$E$140,AW29)</f>
        <v>49</v>
      </c>
      <c r="BA29" s="37">
        <f>+AY29*COUNT($C$28:$C$140)</f>
        <v>22.6</v>
      </c>
    </row>
    <row r="30" spans="1:53" x14ac:dyDescent="0.35">
      <c r="A30" s="1" t="s">
        <v>13</v>
      </c>
      <c r="B30" s="1">
        <v>0.9</v>
      </c>
      <c r="C30" s="1">
        <v>1</v>
      </c>
      <c r="D30" s="1">
        <v>0</v>
      </c>
      <c r="E30" s="1">
        <v>1</v>
      </c>
      <c r="F30" s="2">
        <f>+VLOOKUP($A30,'All effects'!$B$11:$M$123,F$1,FALSE)</f>
        <v>2053790695.7519</v>
      </c>
      <c r="G30" s="2">
        <f>+VLOOKUP($A30,'All effects'!$B$11:$M$123,G$1,FALSE)</f>
        <v>2470884173.9544101</v>
      </c>
      <c r="H30" s="2">
        <f>+VLOOKUP($A30,'All effects'!$B$11:$M$123,H$1,FALSE)</f>
        <v>1496211874.2392199</v>
      </c>
      <c r="I30" s="2">
        <f>+VLOOKUP($A30,'All effects'!$B$11:$M$123,I$1,FALSE)</f>
        <v>2574009379.4736199</v>
      </c>
      <c r="J30" s="2">
        <f>+VLOOKUP($A30,'All effects'!$B$11:$M$123,J$1,FALSE)</f>
        <v>1599337081.28772</v>
      </c>
      <c r="K30" s="2">
        <f>+VLOOKUP($A30,'All effects'!$B$11:$M$123,K$1,FALSE)</f>
        <v>50017980.626274094</v>
      </c>
      <c r="L30" s="2">
        <f>+VLOOKUP($A30,'All effects'!$B$11:$M$123,L$1,FALSE)</f>
        <v>102382096.20349883</v>
      </c>
      <c r="M30" s="2">
        <f>+VLOOKUP($A30,'All effects'!$B$11:$M$123,M$1,FALSE)</f>
        <v>417093478.20251119</v>
      </c>
      <c r="N30" s="2">
        <f>+VLOOKUP($A30,'All effects'!$B$11:$M$123,N$1,FALSE)</f>
        <v>-50761089.941979222</v>
      </c>
      <c r="O30" s="1">
        <f t="shared" si="17"/>
        <v>45092333.481588468</v>
      </c>
      <c r="P30" s="1">
        <f t="shared" si="18"/>
        <v>54249896.738158613</v>
      </c>
      <c r="Q30" s="1">
        <f t="shared" si="19"/>
        <v>32850321.569699805</v>
      </c>
      <c r="R30" s="1">
        <f t="shared" si="20"/>
        <v>56514078.851383701</v>
      </c>
      <c r="S30" s="1">
        <f t="shared" si="21"/>
        <v>35114503.716501474</v>
      </c>
      <c r="T30" s="1">
        <f t="shared" si="22"/>
        <v>1098177.855777004</v>
      </c>
      <c r="U30" s="1">
        <f t="shared" si="23"/>
        <v>2247866.6565689505</v>
      </c>
      <c r="V30" s="1">
        <f t="shared" si="24"/>
        <v>9157563.2565701716</v>
      </c>
      <c r="W30" s="1">
        <f t="shared" si="25"/>
        <v>-1114493.3124330111</v>
      </c>
      <c r="X30" s="1">
        <f t="shared" si="7"/>
        <v>8.5502397236307037E-2</v>
      </c>
      <c r="Y30" s="1">
        <f t="shared" si="8"/>
        <v>0.38998983123577174</v>
      </c>
      <c r="Z30" s="1">
        <f t="shared" si="9"/>
        <v>0.23956202720001679</v>
      </c>
      <c r="AA30" s="1">
        <f t="shared" si="10"/>
        <v>0.2</v>
      </c>
      <c r="AB30" s="1">
        <f t="shared" si="26"/>
        <v>1.5976422961474152E-3</v>
      </c>
      <c r="AC30" s="1">
        <f t="shared" si="11"/>
        <v>2.1955661584629006E-2</v>
      </c>
      <c r="AE30" s="35">
        <v>0.9</v>
      </c>
      <c r="AF30" s="36">
        <f t="shared" si="27"/>
        <v>2.6646211544357818</v>
      </c>
      <c r="AG30" s="36">
        <f t="shared" si="28"/>
        <v>8.5502397236307037E-2</v>
      </c>
      <c r="AH30" s="36">
        <f t="shared" si="12"/>
        <v>17</v>
      </c>
      <c r="AI30" s="37">
        <f t="shared" si="13"/>
        <v>9.661770887702696</v>
      </c>
      <c r="AK30" s="35">
        <v>0.94999999999999896</v>
      </c>
      <c r="AL30" s="36">
        <f t="shared" si="29"/>
        <v>2.3071520789870572</v>
      </c>
      <c r="AM30" s="36">
        <f t="shared" si="30"/>
        <v>5.7679095376910239E-2</v>
      </c>
      <c r="AN30" s="36">
        <f t="shared" si="14"/>
        <v>27</v>
      </c>
      <c r="AO30" s="37">
        <f t="shared" si="15"/>
        <v>6.5177377775908569</v>
      </c>
      <c r="AQ30" s="35">
        <v>0</v>
      </c>
      <c r="AR30" s="36">
        <f>+_xlfn.NORM.DIST(AQ30,AR$23,AR$24,FALSE)</f>
        <v>35.084432957177846</v>
      </c>
      <c r="AS30" s="36">
        <f>+AR30/SUM($AR$28:$AR$32)</f>
        <v>0.23956202720001679</v>
      </c>
      <c r="AT30" s="36">
        <f>+COUNTIF($D$28:$D$140,AQ30)</f>
        <v>49</v>
      </c>
      <c r="AU30" s="37">
        <f>+AS30*COUNT($C$28:$C$139)</f>
        <v>26.830947046401882</v>
      </c>
      <c r="AW30" s="35">
        <v>1.1000000000000001</v>
      </c>
      <c r="AX30" s="36">
        <f t="shared" si="31"/>
        <v>0.2</v>
      </c>
      <c r="AY30" s="36">
        <f t="shared" si="32"/>
        <v>0.2</v>
      </c>
      <c r="AZ30" s="36">
        <f>+COUNTIF($E$28:$E$140,AW30)</f>
        <v>1</v>
      </c>
      <c r="BA30" s="37">
        <f>+AY30*COUNT($C$28:$C$140)</f>
        <v>22.6</v>
      </c>
    </row>
    <row r="31" spans="1:53" x14ac:dyDescent="0.35">
      <c r="A31" s="1" t="s">
        <v>24</v>
      </c>
      <c r="B31" s="1">
        <v>0.92500000000000004</v>
      </c>
      <c r="C31" s="1">
        <v>1</v>
      </c>
      <c r="D31" s="1">
        <v>0</v>
      </c>
      <c r="E31" s="1">
        <v>1</v>
      </c>
      <c r="F31" s="2">
        <f>+VLOOKUP($A31,'All effects'!$B$11:$M$123,F$1,FALSE)</f>
        <v>-654300137.57078302</v>
      </c>
      <c r="G31" s="2">
        <f>+VLOOKUP($A31,'All effects'!$B$11:$M$123,G$1,FALSE)</f>
        <v>-227820209.95284501</v>
      </c>
      <c r="H31" s="2">
        <f>+VLOOKUP($A31,'All effects'!$B$11:$M$123,H$1,FALSE)</f>
        <v>550963975.26498103</v>
      </c>
      <c r="I31" s="2">
        <f>+VLOOKUP($A31,'All effects'!$B$11:$M$123,I$1,FALSE)</f>
        <v>-83541824.0552174</v>
      </c>
      <c r="J31" s="2">
        <f>+VLOOKUP($A31,'All effects'!$B$11:$M$123,J$1,FALSE)</f>
        <v>695242362.69190896</v>
      </c>
      <c r="K31" s="2">
        <f>+VLOOKUP($A31,'All effects'!$B$11:$M$123,K$1,FALSE)</f>
        <v>41370637.283551008</v>
      </c>
      <c r="L31" s="2">
        <f>+VLOOKUP($A31,'All effects'!$B$11:$M$123,L$1,FALSE)</f>
        <v>134812095.08555907</v>
      </c>
      <c r="M31" s="2">
        <f>+VLOOKUP($A31,'All effects'!$B$11:$M$123,M$1,FALSE)</f>
        <v>426479927.61793649</v>
      </c>
      <c r="N31" s="2">
        <f>+VLOOKUP($A31,'All effects'!$B$11:$M$123,N$1,FALSE)</f>
        <v>-50836928.095619217</v>
      </c>
      <c r="O31" s="1">
        <f t="shared" si="17"/>
        <v>-16525177.355942406</v>
      </c>
      <c r="P31" s="1">
        <f t="shared" si="18"/>
        <v>-5753887.4876539689</v>
      </c>
      <c r="Q31" s="1">
        <f t="shared" si="19"/>
        <v>13915291.905320605</v>
      </c>
      <c r="R31" s="1">
        <f t="shared" si="20"/>
        <v>-2109954.4075856996</v>
      </c>
      <c r="S31" s="1">
        <f t="shared" si="21"/>
        <v>17559225.024013288</v>
      </c>
      <c r="T31" s="1">
        <f t="shared" si="22"/>
        <v>1044867.7589725936</v>
      </c>
      <c r="U31" s="1">
        <f t="shared" si="23"/>
        <v>3404849.9352088696</v>
      </c>
      <c r="V31" s="1">
        <f t="shared" si="24"/>
        <v>10771289.868288398</v>
      </c>
      <c r="W31" s="1">
        <f t="shared" si="25"/>
        <v>-1283950.9038319848</v>
      </c>
      <c r="X31" s="1">
        <f t="shared" si="7"/>
        <v>9.8356005085625517E-2</v>
      </c>
      <c r="Y31" s="1">
        <f t="shared" si="8"/>
        <v>0.38998983123577174</v>
      </c>
      <c r="Z31" s="1">
        <f t="shared" si="9"/>
        <v>0.23956202720001679</v>
      </c>
      <c r="AA31" s="1">
        <f t="shared" si="10"/>
        <v>0.2</v>
      </c>
      <c r="AB31" s="1">
        <f t="shared" si="26"/>
        <v>1.8378164692926281E-3</v>
      </c>
      <c r="AC31" s="1">
        <f t="shared" si="11"/>
        <v>2.5256264529143081E-2</v>
      </c>
      <c r="AE31" s="35">
        <v>0.92500000000000004</v>
      </c>
      <c r="AF31" s="36">
        <f t="shared" si="27"/>
        <v>3.065194664573252</v>
      </c>
      <c r="AG31" s="36">
        <f t="shared" si="28"/>
        <v>9.8356005085625517E-2</v>
      </c>
      <c r="AH31" s="36">
        <f t="shared" si="12"/>
        <v>1</v>
      </c>
      <c r="AI31" s="37">
        <f t="shared" si="13"/>
        <v>11.114228574675684</v>
      </c>
      <c r="AK31" s="35">
        <v>0.97499999999999898</v>
      </c>
      <c r="AL31" s="36">
        <f t="shared" si="29"/>
        <v>9.6739169493564372</v>
      </c>
      <c r="AM31" s="36">
        <f t="shared" si="30"/>
        <v>0.24184915397307397</v>
      </c>
      <c r="AN31" s="36">
        <f t="shared" si="14"/>
        <v>1</v>
      </c>
      <c r="AO31" s="37">
        <f t="shared" si="15"/>
        <v>27.328954398957357</v>
      </c>
      <c r="AQ31" s="35">
        <v>5.0000000000000001E-3</v>
      </c>
      <c r="AR31" s="36">
        <f>+_xlfn.NORM.DIST(AQ31,AR$23,AR$24,FALSE)</f>
        <v>31.851405101240964</v>
      </c>
      <c r="AS31" s="36">
        <f>+AR31/SUM($AR$28:$AR$32)</f>
        <v>0.21748640442715655</v>
      </c>
      <c r="AT31" s="36">
        <f>+COUNTIF($D$28:$D$140,AQ31)</f>
        <v>1</v>
      </c>
      <c r="AU31" s="37">
        <f>+AS31*COUNT($C$28:$C$139)</f>
        <v>24.358477295841535</v>
      </c>
      <c r="AW31" s="35">
        <v>1.2</v>
      </c>
      <c r="AX31" s="36">
        <f t="shared" si="31"/>
        <v>0.2</v>
      </c>
      <c r="AY31" s="36">
        <f t="shared" si="32"/>
        <v>0.2</v>
      </c>
      <c r="AZ31" s="36">
        <f>+COUNTIF($E$28:$E$140,AW31)</f>
        <v>1</v>
      </c>
      <c r="BA31" s="37">
        <f>+AY31*COUNT($C$28:$C$140)</f>
        <v>22.6</v>
      </c>
    </row>
    <row r="32" spans="1:53" x14ac:dyDescent="0.35">
      <c r="A32" s="1" t="s">
        <v>31</v>
      </c>
      <c r="B32" s="1">
        <v>0.94999999999999896</v>
      </c>
      <c r="C32" s="1">
        <v>1</v>
      </c>
      <c r="D32" s="1">
        <v>0</v>
      </c>
      <c r="E32" s="1">
        <v>1</v>
      </c>
      <c r="F32" s="2">
        <f>+VLOOKUP($A32,'All effects'!$B$11:$M$123,F$1,FALSE)</f>
        <v>240252447.98897299</v>
      </c>
      <c r="G32" s="2">
        <f>+VLOOKUP($A32,'All effects'!$B$11:$M$123,G$1,FALSE)</f>
        <v>666147727.46090806</v>
      </c>
      <c r="H32" s="2">
        <f>+VLOOKUP($A32,'All effects'!$B$11:$M$123,H$1,FALSE)</f>
        <v>1045141282.66997</v>
      </c>
      <c r="I32" s="2">
        <f>+VLOOKUP($A32,'All effects'!$B$11:$M$123,I$1,FALSE)</f>
        <v>799011665.51705503</v>
      </c>
      <c r="J32" s="2">
        <f>+VLOOKUP($A32,'All effects'!$B$11:$M$123,J$1,FALSE)</f>
        <v>1178005222.25542</v>
      </c>
      <c r="K32" s="2">
        <f>+VLOOKUP($A32,'All effects'!$B$11:$M$123,K$1,FALSE)</f>
        <v>25661653.654972587</v>
      </c>
      <c r="L32" s="2">
        <f>+VLOOKUP($A32,'All effects'!$B$11:$M$123,L$1,FALSE)</f>
        <v>107864918.6384794</v>
      </c>
      <c r="M32" s="2">
        <f>+VLOOKUP($A32,'All effects'!$B$11:$M$123,M$1,FALSE)</f>
        <v>425895279.47193438</v>
      </c>
      <c r="N32" s="2">
        <f>+VLOOKUP($A32,'All effects'!$B$11:$M$123,N$1,FALSE)</f>
        <v>-50660673.072639465</v>
      </c>
      <c r="O32" s="1">
        <f t="shared" si="17"/>
        <v>6599922.5086464686</v>
      </c>
      <c r="P32" s="1">
        <f t="shared" si="18"/>
        <v>18299598.68194446</v>
      </c>
      <c r="Q32" s="1">
        <f t="shared" si="19"/>
        <v>28710847.835047957</v>
      </c>
      <c r="R32" s="1">
        <f t="shared" si="20"/>
        <v>21949474.896335509</v>
      </c>
      <c r="S32" s="1">
        <f t="shared" si="21"/>
        <v>32360724.091450147</v>
      </c>
      <c r="T32" s="1">
        <f t="shared" si="22"/>
        <v>704945.68102930184</v>
      </c>
      <c r="U32" s="1">
        <f t="shared" si="23"/>
        <v>2963133.6137232394</v>
      </c>
      <c r="V32" s="1">
        <f t="shared" si="24"/>
        <v>11699676.173297973</v>
      </c>
      <c r="W32" s="1">
        <f t="shared" si="25"/>
        <v>-1391688.2816970898</v>
      </c>
      <c r="X32" s="1">
        <f t="shared" si="7"/>
        <v>0.10698004544142981</v>
      </c>
      <c r="Y32" s="1">
        <f t="shared" si="8"/>
        <v>0.38998983123577174</v>
      </c>
      <c r="Z32" s="1">
        <f t="shared" si="9"/>
        <v>0.23956202720001679</v>
      </c>
      <c r="AA32" s="1">
        <f t="shared" si="10"/>
        <v>0.2</v>
      </c>
      <c r="AB32" s="1">
        <f t="shared" si="26"/>
        <v>1.9989596896170347E-3</v>
      </c>
      <c r="AC32" s="1">
        <f t="shared" si="11"/>
        <v>2.7470781521232987E-2</v>
      </c>
      <c r="AE32" s="35">
        <v>0.94999999999999896</v>
      </c>
      <c r="AF32" s="36">
        <f t="shared" si="27"/>
        <v>3.3339567240190666</v>
      </c>
      <c r="AG32" s="36">
        <f>+AF32/SUM($AF$28:$AF$40)</f>
        <v>0.10698004544142981</v>
      </c>
      <c r="AH32" s="36">
        <f t="shared" si="12"/>
        <v>17</v>
      </c>
      <c r="AI32" s="37">
        <f t="shared" si="13"/>
        <v>12.088745134881568</v>
      </c>
      <c r="AK32" s="35">
        <v>1</v>
      </c>
      <c r="AL32" s="36">
        <f t="shared" si="29"/>
        <v>15.599513897362742</v>
      </c>
      <c r="AM32" s="36">
        <f t="shared" si="30"/>
        <v>0.38998983123577174</v>
      </c>
      <c r="AN32" s="36">
        <f t="shared" si="14"/>
        <v>41</v>
      </c>
      <c r="AO32" s="37">
        <f t="shared" si="15"/>
        <v>44.06885092964221</v>
      </c>
      <c r="AQ32" s="41">
        <v>0.01</v>
      </c>
      <c r="AR32" s="42">
        <f>+_xlfn.NORM.DIST(AQ32,AR$23,AR$24,FALSE)</f>
        <v>23.832576593649641</v>
      </c>
      <c r="AS32" s="42">
        <f>+AR32/SUM($AR$28:$AR$32)</f>
        <v>0.16273258197283502</v>
      </c>
      <c r="AT32" s="42">
        <f>+COUNTIF($D$28:$D$140,AQ32)</f>
        <v>31</v>
      </c>
      <c r="AU32" s="43">
        <f>+AS32*COUNT($C$28:$C$139)</f>
        <v>18.226049180957524</v>
      </c>
      <c r="AW32" s="41">
        <v>1.3</v>
      </c>
      <c r="AX32" s="42">
        <f t="shared" si="31"/>
        <v>0.2</v>
      </c>
      <c r="AY32" s="42">
        <f t="shared" si="32"/>
        <v>0.2</v>
      </c>
      <c r="AZ32" s="42">
        <f>+COUNTIF($E$28:$E$140,AW32)</f>
        <v>31</v>
      </c>
      <c r="BA32" s="43">
        <f>+AY32*COUNT($C$28:$C$140)</f>
        <v>22.6</v>
      </c>
    </row>
    <row r="33" spans="1:41" x14ac:dyDescent="0.35">
      <c r="A33" s="1" t="s">
        <v>42</v>
      </c>
      <c r="B33" s="1">
        <v>0.97499999999999898</v>
      </c>
      <c r="C33" s="1">
        <v>1</v>
      </c>
      <c r="D33" s="1">
        <v>0</v>
      </c>
      <c r="E33" s="1">
        <v>1</v>
      </c>
      <c r="F33" s="2">
        <f>+VLOOKUP($A33,'All effects'!$B$11:$M$123,F$1,FALSE)</f>
        <v>-3400562003.4593902</v>
      </c>
      <c r="G33" s="2">
        <f>+VLOOKUP($A33,'All effects'!$B$11:$M$123,G$1,FALSE)</f>
        <v>-2998202776.4184399</v>
      </c>
      <c r="H33" s="2">
        <f>+VLOOKUP($A33,'All effects'!$B$11:$M$123,H$1,FALSE)</f>
        <v>356245202.81823701</v>
      </c>
      <c r="I33" s="2">
        <f>+VLOOKUP($A33,'All effects'!$B$11:$M$123,I$1,FALSE)</f>
        <v>-2787789089.79072</v>
      </c>
      <c r="J33" s="2">
        <f>+VLOOKUP($A33,'All effects'!$B$11:$M$123,J$1,FALSE)</f>
        <v>566658890.97526395</v>
      </c>
      <c r="K33" s="2">
        <f>+VLOOKUP($A33,'All effects'!$B$11:$M$123,K$1,FALSE)</f>
        <v>46696908.331390239</v>
      </c>
      <c r="L33" s="2">
        <f>+VLOOKUP($A33,'All effects'!$B$11:$M$123,L$1,FALSE)</f>
        <v>206243030.1933656</v>
      </c>
      <c r="M33" s="2">
        <f>+VLOOKUP($A33,'All effects'!$B$11:$M$123,M$1,FALSE)</f>
        <v>402359227.04094195</v>
      </c>
      <c r="N33" s="2">
        <f>+VLOOKUP($A33,'All effects'!$B$11:$M$123,N$1,FALSE)</f>
        <v>-50867564.765751481</v>
      </c>
      <c r="O33" s="1">
        <f t="shared" si="17"/>
        <v>-96482503.874299005</v>
      </c>
      <c r="P33" s="1">
        <f t="shared" si="18"/>
        <v>-85066559.79142499</v>
      </c>
      <c r="Q33" s="1">
        <f t="shared" si="19"/>
        <v>10107573.138247427</v>
      </c>
      <c r="R33" s="1">
        <f t="shared" si="20"/>
        <v>-79096593.852085516</v>
      </c>
      <c r="S33" s="1">
        <f t="shared" si="21"/>
        <v>16077539.12097718</v>
      </c>
      <c r="T33" s="1">
        <f t="shared" si="22"/>
        <v>1324908.8340156032</v>
      </c>
      <c r="U33" s="1">
        <f t="shared" si="23"/>
        <v>5851633.9179922249</v>
      </c>
      <c r="V33" s="1">
        <f t="shared" si="24"/>
        <v>11415944.08287378</v>
      </c>
      <c r="W33" s="1">
        <f t="shared" si="25"/>
        <v>-1443240.855363037</v>
      </c>
      <c r="X33" s="1">
        <f t="shared" si="7"/>
        <v>0.11049169369851022</v>
      </c>
      <c r="Y33" s="1">
        <f t="shared" si="8"/>
        <v>0.38998983123577174</v>
      </c>
      <c r="Z33" s="1">
        <f t="shared" si="9"/>
        <v>0.23956202720001679</v>
      </c>
      <c r="AA33" s="1">
        <f t="shared" si="10"/>
        <v>0.2</v>
      </c>
      <c r="AB33" s="1">
        <f t="shared" si="26"/>
        <v>2.0645760695788547E-3</v>
      </c>
      <c r="AC33" s="1">
        <f t="shared" si="11"/>
        <v>2.8372517182791372E-2</v>
      </c>
      <c r="AE33" s="35">
        <v>0.97499999999999898</v>
      </c>
      <c r="AF33" s="36">
        <f t="shared" si="27"/>
        <v>3.4433947343580407</v>
      </c>
      <c r="AG33" s="36">
        <f t="shared" si="28"/>
        <v>0.11049169369851022</v>
      </c>
      <c r="AH33" s="36">
        <f t="shared" si="12"/>
        <v>1</v>
      </c>
      <c r="AI33" s="37">
        <f t="shared" si="13"/>
        <v>12.485561387931655</v>
      </c>
      <c r="AK33" s="35">
        <v>1.0249999999999899</v>
      </c>
      <c r="AL33" s="36">
        <f>+_xlfn.NORM.DIST(AK33,AL$23,AL$24,FALSE)</f>
        <v>9.6739169493605424</v>
      </c>
      <c r="AM33" s="36">
        <f t="shared" si="30"/>
        <v>0.24184915397317661</v>
      </c>
      <c r="AN33" s="36">
        <f t="shared" si="14"/>
        <v>1</v>
      </c>
      <c r="AO33" s="37">
        <f t="shared" si="15"/>
        <v>27.328954398968957</v>
      </c>
    </row>
    <row r="34" spans="1:41" x14ac:dyDescent="0.35">
      <c r="A34" s="1" t="s">
        <v>52</v>
      </c>
      <c r="B34" s="1">
        <v>1</v>
      </c>
      <c r="C34" s="1">
        <v>1</v>
      </c>
      <c r="D34" s="1">
        <v>0</v>
      </c>
      <c r="E34" s="1">
        <v>1</v>
      </c>
      <c r="F34" s="2">
        <f>+VLOOKUP($A34,'All effects'!$B$11:$M$123,F$1,FALSE)</f>
        <v>771824404.94771397</v>
      </c>
      <c r="G34" s="2">
        <f>+VLOOKUP($A34,'All effects'!$B$11:$M$123,G$1,FALSE)</f>
        <v>1194929849.77422</v>
      </c>
      <c r="H34" s="2">
        <f>+VLOOKUP($A34,'All effects'!$B$11:$M$123,H$1,FALSE)</f>
        <v>421890681.47890198</v>
      </c>
      <c r="I34" s="2">
        <f>+VLOOKUP($A34,'All effects'!$B$11:$M$123,I$1,FALSE)</f>
        <v>1279469153.3621299</v>
      </c>
      <c r="J34" s="2">
        <f>+VLOOKUP($A34,'All effects'!$B$11:$M$123,J$1,FALSE)</f>
        <v>506429986.59610802</v>
      </c>
      <c r="K34" s="2">
        <f>+VLOOKUP($A34,'All effects'!$B$11:$M$123,K$1,FALSE)</f>
        <v>15507659.206772935</v>
      </c>
      <c r="L34" s="2">
        <f>+VLOOKUP($A34,'All effects'!$B$11:$M$123,L$1,FALSE)</f>
        <v>49242940.116719149</v>
      </c>
      <c r="M34" s="2">
        <f>+VLOOKUP($A34,'All effects'!$B$11:$M$123,M$1,FALSE)</f>
        <v>423105444.82651365</v>
      </c>
      <c r="N34" s="2">
        <f>+VLOOKUP($A34,'All effects'!$B$11:$M$123,N$1,FALSE)</f>
        <v>-50804022.677958585</v>
      </c>
      <c r="O34" s="1">
        <f t="shared" si="17"/>
        <v>21559789.648273736</v>
      </c>
      <c r="P34" s="1">
        <f t="shared" si="18"/>
        <v>33378623.480195284</v>
      </c>
      <c r="Q34" s="1">
        <f t="shared" si="19"/>
        <v>11784901.188591165</v>
      </c>
      <c r="R34" s="1">
        <f t="shared" si="20"/>
        <v>35740105.691282354</v>
      </c>
      <c r="S34" s="1">
        <f t="shared" si="21"/>
        <v>14146383.442396894</v>
      </c>
      <c r="T34" s="1">
        <f t="shared" si="22"/>
        <v>433183.85411483521</v>
      </c>
      <c r="U34" s="1">
        <f t="shared" si="23"/>
        <v>1375529.7497374755</v>
      </c>
      <c r="V34" s="1">
        <f t="shared" si="24"/>
        <v>11818833.831921762</v>
      </c>
      <c r="W34" s="1">
        <f t="shared" si="25"/>
        <v>-1419136.3154642885</v>
      </c>
      <c r="X34" s="1">
        <f t="shared" si="7"/>
        <v>0.10878218445060095</v>
      </c>
      <c r="Y34" s="1">
        <f t="shared" si="8"/>
        <v>0.38998983123577174</v>
      </c>
      <c r="Z34" s="1">
        <f t="shared" si="9"/>
        <v>0.23956202720001679</v>
      </c>
      <c r="AA34" s="1">
        <f t="shared" si="10"/>
        <v>0.2</v>
      </c>
      <c r="AB34" s="1">
        <f t="shared" si="26"/>
        <v>2.0326332893949649E-3</v>
      </c>
      <c r="AC34" s="1">
        <f t="shared" si="11"/>
        <v>2.7933542279910507E-2</v>
      </c>
      <c r="AE34" s="35">
        <v>1</v>
      </c>
      <c r="AF34" s="36">
        <f t="shared" si="27"/>
        <v>3.3901190993709505</v>
      </c>
      <c r="AG34" s="36">
        <f t="shared" si="28"/>
        <v>0.10878218445060095</v>
      </c>
      <c r="AH34" s="36">
        <f t="shared" si="12"/>
        <v>29</v>
      </c>
      <c r="AI34" s="37">
        <f t="shared" si="13"/>
        <v>12.292386842917907</v>
      </c>
      <c r="AK34" s="35">
        <v>1.05</v>
      </c>
      <c r="AL34" s="36">
        <f>+_xlfn.NORM.DIST(AK34,AL$23,AL$24,FALSE)</f>
        <v>2.3071520789872335</v>
      </c>
      <c r="AM34" s="36">
        <f t="shared" si="30"/>
        <v>5.7679095376914652E-2</v>
      </c>
      <c r="AN34" s="36">
        <f t="shared" si="14"/>
        <v>27</v>
      </c>
      <c r="AO34" s="37">
        <f t="shared" si="15"/>
        <v>6.5177377775913561</v>
      </c>
    </row>
    <row r="35" spans="1:41" x14ac:dyDescent="0.35">
      <c r="A35" s="1" t="s">
        <v>72</v>
      </c>
      <c r="B35" s="1">
        <v>1.0249999999999899</v>
      </c>
      <c r="C35" s="1">
        <v>1</v>
      </c>
      <c r="D35" s="1">
        <v>0</v>
      </c>
      <c r="E35" s="1">
        <v>1</v>
      </c>
      <c r="F35" s="2">
        <f>+VLOOKUP($A35,'All effects'!$B$11:$M$123,F$1,FALSE)</f>
        <v>-967273648.519508</v>
      </c>
      <c r="G35" s="2">
        <f>+VLOOKUP($A35,'All effects'!$B$11:$M$123,G$1,FALSE)</f>
        <v>-544369155.67400897</v>
      </c>
      <c r="H35" s="2">
        <f>+VLOOKUP($A35,'All effects'!$B$11:$M$123,H$1,FALSE)</f>
        <v>86784411.207341701</v>
      </c>
      <c r="I35" s="2">
        <f>+VLOOKUP($A35,'All effects'!$B$11:$M$123,I$1,FALSE)</f>
        <v>-419520410.43965203</v>
      </c>
      <c r="J35" s="2">
        <f>+VLOOKUP($A35,'All effects'!$B$11:$M$123,J$1,FALSE)</f>
        <v>211633157.97099799</v>
      </c>
      <c r="K35" s="2">
        <f>+VLOOKUP($A35,'All effects'!$B$11:$M$123,K$1,FALSE)</f>
        <v>22122231.718485396</v>
      </c>
      <c r="L35" s="2">
        <f>+VLOOKUP($A35,'All effects'!$B$11:$M$123,L$1,FALSE)</f>
        <v>96064005.229023337</v>
      </c>
      <c r="M35" s="2">
        <f>+VLOOKUP($A35,'All effects'!$B$11:$M$123,M$1,FALSE)</f>
        <v>422904492.84549809</v>
      </c>
      <c r="N35" s="2">
        <f>+VLOOKUP($A35,'All effects'!$B$11:$M$123,N$1,FALSE)</f>
        <v>-50906971.723818563</v>
      </c>
      <c r="O35" s="1">
        <f t="shared" si="17"/>
        <v>-25446654.178710535</v>
      </c>
      <c r="P35" s="1">
        <f t="shared" si="18"/>
        <v>-14321049.344407702</v>
      </c>
      <c r="Q35" s="1">
        <f t="shared" si="19"/>
        <v>2283090.1094807368</v>
      </c>
      <c r="R35" s="1">
        <f t="shared" si="20"/>
        <v>-11036577.727211006</v>
      </c>
      <c r="S35" s="1">
        <f t="shared" si="21"/>
        <v>5567561.7669096366</v>
      </c>
      <c r="T35" s="1">
        <f t="shared" si="22"/>
        <v>581982.95907597628</v>
      </c>
      <c r="U35" s="1">
        <f t="shared" si="23"/>
        <v>2527214.0141792526</v>
      </c>
      <c r="V35" s="1">
        <f t="shared" si="24"/>
        <v>11125604.834302807</v>
      </c>
      <c r="W35" s="1">
        <f t="shared" si="25"/>
        <v>-1339240.5620934071</v>
      </c>
      <c r="X35" s="1">
        <f t="shared" si="7"/>
        <v>0.10245026697052152</v>
      </c>
      <c r="Y35" s="1">
        <f t="shared" si="8"/>
        <v>0.38998983123577174</v>
      </c>
      <c r="Z35" s="1">
        <f t="shared" si="9"/>
        <v>0.23956202720001679</v>
      </c>
      <c r="AA35" s="1">
        <f t="shared" si="10"/>
        <v>0.2</v>
      </c>
      <c r="AB35" s="1">
        <f t="shared" si="26"/>
        <v>1.9143191893360907E-3</v>
      </c>
      <c r="AC35" s="1">
        <f t="shared" si="11"/>
        <v>2.6307606143989071E-2</v>
      </c>
      <c r="AE35" s="35">
        <v>1.0249999999999899</v>
      </c>
      <c r="AF35" s="36">
        <f t="shared" si="27"/>
        <v>3.1927894125911642</v>
      </c>
      <c r="AG35" s="36">
        <f t="shared" si="28"/>
        <v>0.10245026697052152</v>
      </c>
      <c r="AH35" s="36">
        <f t="shared" si="12"/>
        <v>1</v>
      </c>
      <c r="AI35" s="37">
        <f t="shared" si="13"/>
        <v>11.576880167668932</v>
      </c>
      <c r="AK35" s="35">
        <v>1.07499999999999</v>
      </c>
      <c r="AL35" s="36">
        <f>+_xlfn.NORM.DIST(AK35,AL$23,AL$24,FALSE)</f>
        <v>0.21160828580884042</v>
      </c>
      <c r="AM35" s="36">
        <f t="shared" si="30"/>
        <v>5.2902340556029983E-3</v>
      </c>
      <c r="AN35" s="36">
        <f t="shared" si="14"/>
        <v>1</v>
      </c>
      <c r="AO35" s="37">
        <f t="shared" si="15"/>
        <v>0.59779644828313883</v>
      </c>
    </row>
    <row r="36" spans="1:41" x14ac:dyDescent="0.35">
      <c r="A36" s="1" t="s">
        <v>79</v>
      </c>
      <c r="B36" s="1">
        <v>1.05</v>
      </c>
      <c r="C36" s="1">
        <v>1</v>
      </c>
      <c r="D36" s="1">
        <v>0</v>
      </c>
      <c r="E36" s="1">
        <v>1</v>
      </c>
      <c r="F36" s="2">
        <f>+VLOOKUP($A36,'All effects'!$B$11:$M$123,F$1,FALSE)</f>
        <v>3201616268.92065</v>
      </c>
      <c r="G36" s="2">
        <f>+VLOOKUP($A36,'All effects'!$B$11:$M$123,G$1,FALSE)</f>
        <v>3618794926.1317501</v>
      </c>
      <c r="H36" s="2">
        <f>+VLOOKUP($A36,'All effects'!$B$11:$M$123,H$1,FALSE)</f>
        <v>703908592.15944898</v>
      </c>
      <c r="I36" s="2">
        <f>+VLOOKUP($A36,'All effects'!$B$11:$M$123,I$1,FALSE)</f>
        <v>3665130047.6474099</v>
      </c>
      <c r="J36" s="2">
        <f>+VLOOKUP($A36,'All effects'!$B$11:$M$123,J$1,FALSE)</f>
        <v>750243715.20440805</v>
      </c>
      <c r="K36" s="2">
        <f>+VLOOKUP($A36,'All effects'!$B$11:$M$123,K$1,FALSE)</f>
        <v>-8471082.0804108568</v>
      </c>
      <c r="L36" s="2">
        <f>+VLOOKUP($A36,'All effects'!$B$11:$M$123,L$1,FALSE)</f>
        <v>-13063468.370066874</v>
      </c>
      <c r="M36" s="2">
        <f>+VLOOKUP($A36,'All effects'!$B$11:$M$123,M$1,FALSE)</f>
        <v>417178657.21110648</v>
      </c>
      <c r="N36" s="2">
        <f>+VLOOKUP($A36,'All effects'!$B$11:$M$123,N$1,FALSE)</f>
        <v>-50927507.805314004</v>
      </c>
      <c r="O36" s="1">
        <f t="shared" si="17"/>
        <v>76124580.243704528</v>
      </c>
      <c r="P36" s="1">
        <f t="shared" si="18"/>
        <v>86043804.628934681</v>
      </c>
      <c r="Q36" s="1">
        <f t="shared" si="19"/>
        <v>16736779.678515285</v>
      </c>
      <c r="R36" s="1">
        <f t="shared" si="20"/>
        <v>87145511.198257491</v>
      </c>
      <c r="S36" s="1">
        <f t="shared" si="21"/>
        <v>17838486.284200117</v>
      </c>
      <c r="T36" s="1">
        <f t="shared" si="22"/>
        <v>-201416.25773242413</v>
      </c>
      <c r="U36" s="1">
        <f t="shared" si="23"/>
        <v>-310609.06825461244</v>
      </c>
      <c r="V36" s="1">
        <f t="shared" si="24"/>
        <v>9919224.3852303065</v>
      </c>
      <c r="W36" s="1">
        <f t="shared" si="25"/>
        <v>-1210899.3798449491</v>
      </c>
      <c r="X36" s="1">
        <f t="shared" si="7"/>
        <v>9.2594970120099068E-2</v>
      </c>
      <c r="Y36" s="1">
        <f t="shared" si="8"/>
        <v>0.38998983123577174</v>
      </c>
      <c r="Z36" s="1">
        <f t="shared" si="9"/>
        <v>0.23956202720001679</v>
      </c>
      <c r="AA36" s="1">
        <f t="shared" si="10"/>
        <v>0.2</v>
      </c>
      <c r="AB36" s="1">
        <f t="shared" si="26"/>
        <v>1.7301695093474999E-3</v>
      </c>
      <c r="AC36" s="1">
        <f t="shared" si="11"/>
        <v>2.3776921982398645E-2</v>
      </c>
      <c r="AE36" s="35">
        <v>1.05</v>
      </c>
      <c r="AF36" s="36">
        <f t="shared" si="27"/>
        <v>2.8856561237045115</v>
      </c>
      <c r="AG36" s="36">
        <f t="shared" si="28"/>
        <v>9.2594970120099068E-2</v>
      </c>
      <c r="AH36" s="36">
        <f t="shared" si="12"/>
        <v>17</v>
      </c>
      <c r="AI36" s="37">
        <f t="shared" si="13"/>
        <v>10.463231623571195</v>
      </c>
      <c r="AK36" s="41">
        <v>1.1000000000000001</v>
      </c>
      <c r="AL36" s="42">
        <f>+_xlfn.NORM.DIST(AK36,AL$23,AL$24,FALSE)</f>
        <v>7.4640010909529462E-3</v>
      </c>
      <c r="AM36" s="42">
        <f t="shared" si="30"/>
        <v>1.8660097647635486E-4</v>
      </c>
      <c r="AN36" s="42">
        <f t="shared" si="14"/>
        <v>7</v>
      </c>
      <c r="AO36" s="43">
        <f t="shared" si="15"/>
        <v>2.10859103418281E-2</v>
      </c>
    </row>
    <row r="37" spans="1:41" x14ac:dyDescent="0.35">
      <c r="A37" s="1" t="s">
        <v>90</v>
      </c>
      <c r="B37" s="1">
        <v>1.07499999999999</v>
      </c>
      <c r="C37" s="1">
        <v>1</v>
      </c>
      <c r="D37" s="1">
        <v>0</v>
      </c>
      <c r="E37" s="1">
        <v>1</v>
      </c>
      <c r="F37" s="2">
        <f>+VLOOKUP($A37,'All effects'!$B$11:$M$123,F$1,FALSE)</f>
        <v>2158160172.4400401</v>
      </c>
      <c r="G37" s="2">
        <f>+VLOOKUP($A37,'All effects'!$B$11:$M$123,G$1,FALSE)</f>
        <v>2574218486.7048802</v>
      </c>
      <c r="H37" s="2">
        <f>+VLOOKUP($A37,'All effects'!$B$11:$M$123,H$1,FALSE)</f>
        <v>772380905.47418201</v>
      </c>
      <c r="I37" s="2">
        <f>+VLOOKUP($A37,'All effects'!$B$11:$M$123,I$1,FALSE)</f>
        <v>2654644873.39958</v>
      </c>
      <c r="J37" s="2">
        <f>+VLOOKUP($A37,'All effects'!$B$11:$M$123,J$1,FALSE)</f>
        <v>852807293.69818199</v>
      </c>
      <c r="K37" s="2">
        <f>+VLOOKUP($A37,'All effects'!$B$11:$M$123,K$1,FALSE)</f>
        <v>24927531.200808104</v>
      </c>
      <c r="L37" s="2">
        <f>+VLOOKUP($A37,'All effects'!$B$11:$M$123,L$1,FALSE)</f>
        <v>53406295.823601514</v>
      </c>
      <c r="M37" s="2">
        <f>+VLOOKUP($A37,'All effects'!$B$11:$M$123,M$1,FALSE)</f>
        <v>416058314.26483262</v>
      </c>
      <c r="N37" s="2">
        <f>+VLOOKUP($A37,'All effects'!$B$11:$M$123,N$1,FALSE)</f>
        <v>-51947622.071905658</v>
      </c>
      <c r="O37" s="1">
        <f t="shared" si="17"/>
        <v>44637987.308015771</v>
      </c>
      <c r="P37" s="1">
        <f t="shared" si="18"/>
        <v>53243468.026599623</v>
      </c>
      <c r="Q37" s="1">
        <f t="shared" si="19"/>
        <v>15975426.42839599</v>
      </c>
      <c r="R37" s="1">
        <f t="shared" si="20"/>
        <v>54906955.32209938</v>
      </c>
      <c r="S37" s="1">
        <f t="shared" si="21"/>
        <v>17638913.755526803</v>
      </c>
      <c r="T37" s="1">
        <f t="shared" si="22"/>
        <v>515584.911431199</v>
      </c>
      <c r="U37" s="1">
        <f t="shared" si="23"/>
        <v>1104621.2350618721</v>
      </c>
      <c r="V37" s="1">
        <f t="shared" si="24"/>
        <v>8605480.7185836975</v>
      </c>
      <c r="W37" s="1">
        <f t="shared" si="25"/>
        <v>-1074450.9718690717</v>
      </c>
      <c r="X37" s="1">
        <f t="shared" si="7"/>
        <v>8.0547616537390079E-2</v>
      </c>
      <c r="Y37" s="1">
        <f t="shared" si="8"/>
        <v>0.38998983123577174</v>
      </c>
      <c r="Z37" s="1">
        <f t="shared" si="9"/>
        <v>0.23956202720001679</v>
      </c>
      <c r="AA37" s="1">
        <f t="shared" si="10"/>
        <v>0.2</v>
      </c>
      <c r="AB37" s="1">
        <f t="shared" si="26"/>
        <v>1.5050604800978973E-3</v>
      </c>
      <c r="AC37" s="1">
        <f t="shared" si="11"/>
        <v>2.0683352365615922E-2</v>
      </c>
      <c r="AE37" s="35">
        <v>1.07499999999999</v>
      </c>
      <c r="AF37" s="36">
        <f t="shared" si="27"/>
        <v>2.5102089520569932</v>
      </c>
      <c r="AG37" s="36">
        <f t="shared" si="28"/>
        <v>8.0547616537390079E-2</v>
      </c>
      <c r="AH37" s="36">
        <f t="shared" si="12"/>
        <v>1</v>
      </c>
      <c r="AI37" s="37">
        <f t="shared" si="13"/>
        <v>9.1018806687250784</v>
      </c>
    </row>
    <row r="38" spans="1:41" x14ac:dyDescent="0.35">
      <c r="A38" s="1" t="s">
        <v>97</v>
      </c>
      <c r="B38" s="1">
        <v>1.1000000000000001</v>
      </c>
      <c r="C38" s="1">
        <v>1</v>
      </c>
      <c r="D38" s="1">
        <v>0</v>
      </c>
      <c r="E38" s="1">
        <v>1</v>
      </c>
      <c r="F38" s="2">
        <f>+VLOOKUP($A38,'All effects'!$B$11:$M$123,F$1,FALSE)</f>
        <v>1336168711.9742899</v>
      </c>
      <c r="G38" s="2">
        <f>+VLOOKUP($A38,'All effects'!$B$11:$M$123,G$1,FALSE)</f>
        <v>1752008095.17454</v>
      </c>
      <c r="H38" s="2">
        <f>+VLOOKUP($A38,'All effects'!$B$11:$M$123,H$1,FALSE)</f>
        <v>621638881.09429002</v>
      </c>
      <c r="I38" s="2">
        <f>+VLOOKUP($A38,'All effects'!$B$11:$M$123,I$1,FALSE)</f>
        <v>1830676288.9579999</v>
      </c>
      <c r="J38" s="2">
        <f>+VLOOKUP($A38,'All effects'!$B$11:$M$123,J$1,FALSE)</f>
        <v>700307076.40704894</v>
      </c>
      <c r="K38" s="2">
        <f>+VLOOKUP($A38,'All effects'!$B$11:$M$123,K$1,FALSE)</f>
        <v>34851455.264448941</v>
      </c>
      <c r="L38" s="2">
        <f>+VLOOKUP($A38,'All effects'!$B$11:$M$123,L$1,FALSE)</f>
        <v>61557430.500007614</v>
      </c>
      <c r="M38" s="2">
        <f>+VLOOKUP($A38,'All effects'!$B$11:$M$123,M$1,FALSE)</f>
        <v>415839383.200252</v>
      </c>
      <c r="N38" s="2">
        <f>+VLOOKUP($A38,'All effects'!$B$11:$M$123,N$1,FALSE)</f>
        <v>-51962218.547899291</v>
      </c>
      <c r="O38" s="1">
        <f t="shared" si="17"/>
        <v>23200814.353959277</v>
      </c>
      <c r="P38" s="1">
        <f t="shared" si="18"/>
        <v>30421318.953590687</v>
      </c>
      <c r="Q38" s="1">
        <f t="shared" si="19"/>
        <v>10793942.521046774</v>
      </c>
      <c r="R38" s="1">
        <f t="shared" si="20"/>
        <v>31787288.791961264</v>
      </c>
      <c r="S38" s="1">
        <f t="shared" si="21"/>
        <v>12159912.385971623</v>
      </c>
      <c r="T38" s="1">
        <f t="shared" si="22"/>
        <v>605149.73618941847</v>
      </c>
      <c r="U38" s="1">
        <f t="shared" si="23"/>
        <v>1068863.9124225413</v>
      </c>
      <c r="V38" s="1">
        <f t="shared" si="24"/>
        <v>7220504.5996314408</v>
      </c>
      <c r="W38" s="1">
        <f t="shared" si="25"/>
        <v>-902255.66213742318</v>
      </c>
      <c r="X38" s="1">
        <f t="shared" si="7"/>
        <v>6.7619770758894304E-2</v>
      </c>
      <c r="Y38" s="1">
        <f t="shared" si="8"/>
        <v>0.38998983123577174</v>
      </c>
      <c r="Z38" s="1">
        <f t="shared" si="9"/>
        <v>0.23956202720001679</v>
      </c>
      <c r="AA38" s="1">
        <f t="shared" si="10"/>
        <v>0.2</v>
      </c>
      <c r="AB38" s="1">
        <f t="shared" si="26"/>
        <v>1.2634991451950521E-3</v>
      </c>
      <c r="AC38" s="1">
        <f t="shared" si="11"/>
        <v>1.736368629652937E-2</v>
      </c>
      <c r="AE38" s="35">
        <v>1.1000000000000001</v>
      </c>
      <c r="AF38" s="36">
        <f t="shared" si="27"/>
        <v>2.1073218698684304</v>
      </c>
      <c r="AG38" s="36">
        <f t="shared" si="28"/>
        <v>6.7619770758894304E-2</v>
      </c>
      <c r="AH38" s="36">
        <f t="shared" si="12"/>
        <v>17</v>
      </c>
      <c r="AI38" s="37">
        <f t="shared" si="13"/>
        <v>7.6410340957550567</v>
      </c>
    </row>
    <row r="39" spans="1:41" x14ac:dyDescent="0.35">
      <c r="A39" s="1" t="s">
        <v>108</v>
      </c>
      <c r="B39" s="1">
        <v>1.1499999999999899</v>
      </c>
      <c r="C39" s="1">
        <v>1</v>
      </c>
      <c r="D39" s="1">
        <v>0</v>
      </c>
      <c r="E39" s="1">
        <v>1</v>
      </c>
      <c r="F39" s="2">
        <f>+VLOOKUP($A39,'All effects'!$B$11:$M$123,F$1,FALSE)</f>
        <v>1195885281.0053799</v>
      </c>
      <c r="G39" s="2">
        <f>+VLOOKUP($A39,'All effects'!$B$11:$M$123,G$1,FALSE)</f>
        <v>1590577237.69731</v>
      </c>
      <c r="H39" s="2">
        <f>+VLOOKUP($A39,'All effects'!$B$11:$M$123,H$1,FALSE)</f>
        <v>1087428646.8547201</v>
      </c>
      <c r="I39" s="2">
        <f>+VLOOKUP($A39,'All effects'!$B$11:$M$123,I$1,FALSE)</f>
        <v>1701692723.91766</v>
      </c>
      <c r="J39" s="2">
        <f>+VLOOKUP($A39,'All effects'!$B$11:$M$123,J$1,FALSE)</f>
        <v>1198544134.6043701</v>
      </c>
      <c r="K39" s="2">
        <f>+VLOOKUP($A39,'All effects'!$B$11:$M$123,K$1,FALSE)</f>
        <v>31406490.951457225</v>
      </c>
      <c r="L39" s="2">
        <f>+VLOOKUP($A39,'All effects'!$B$11:$M$123,L$1,FALSE)</f>
        <v>90379378.665905476</v>
      </c>
      <c r="M39" s="2">
        <f>+VLOOKUP($A39,'All effects'!$B$11:$M$123,M$1,FALSE)</f>
        <v>394691956.69192821</v>
      </c>
      <c r="N39" s="2">
        <f>+VLOOKUP($A39,'All effects'!$B$11:$M$123,N$1,FALSE)</f>
        <v>-52142598.50589779</v>
      </c>
      <c r="O39" s="1">
        <f t="shared" si="17"/>
        <v>13280891.801718714</v>
      </c>
      <c r="P39" s="1">
        <f t="shared" si="18"/>
        <v>17664139.304712765</v>
      </c>
      <c r="Q39" s="1">
        <f t="shared" si="19"/>
        <v>12076427.756369347</v>
      </c>
      <c r="R39" s="1">
        <f t="shared" si="20"/>
        <v>18898131.204627451</v>
      </c>
      <c r="S39" s="1">
        <f t="shared" si="21"/>
        <v>13310419.673267657</v>
      </c>
      <c r="T39" s="1">
        <f t="shared" si="22"/>
        <v>348784.46521835297</v>
      </c>
      <c r="U39" s="1">
        <f t="shared" si="23"/>
        <v>1003707.2687769417</v>
      </c>
      <c r="V39" s="1">
        <f t="shared" si="24"/>
        <v>4383247.5029940316</v>
      </c>
      <c r="W39" s="1">
        <f t="shared" si="25"/>
        <v>-579069.09635605186</v>
      </c>
      <c r="X39" s="1">
        <f t="shared" si="7"/>
        <v>4.3248343829158022E-2</v>
      </c>
      <c r="Y39" s="1">
        <f t="shared" si="8"/>
        <v>0.38998983123577174</v>
      </c>
      <c r="Z39" s="1">
        <f t="shared" si="9"/>
        <v>0.23956202720001679</v>
      </c>
      <c r="AA39" s="1">
        <f t="shared" si="10"/>
        <v>0.2</v>
      </c>
      <c r="AB39" s="1">
        <f t="shared" si="26"/>
        <v>8.081104807953713E-4</v>
      </c>
      <c r="AC39" s="1">
        <f t="shared" si="11"/>
        <v>1.1105489809652543E-2</v>
      </c>
      <c r="AE39" s="35">
        <v>1.1499999999999899</v>
      </c>
      <c r="AF39" s="36">
        <f t="shared" si="27"/>
        <v>1.3478037527180806</v>
      </c>
      <c r="AG39" s="36">
        <f t="shared" si="28"/>
        <v>4.3248343829158022E-2</v>
      </c>
      <c r="AH39" s="36">
        <f t="shared" si="12"/>
        <v>1</v>
      </c>
      <c r="AI39" s="37">
        <f t="shared" si="13"/>
        <v>4.8870628526948563</v>
      </c>
    </row>
    <row r="40" spans="1:41" x14ac:dyDescent="0.35">
      <c r="A40" s="1" t="s">
        <v>111</v>
      </c>
      <c r="B40" s="1">
        <v>1.19999999999999</v>
      </c>
      <c r="C40" s="1">
        <v>1</v>
      </c>
      <c r="D40" s="1">
        <v>0</v>
      </c>
      <c r="E40" s="1">
        <v>1</v>
      </c>
      <c r="F40" s="2">
        <f>+VLOOKUP($A40,'All effects'!$B$11:$M$123,F$1,FALSE)</f>
        <v>-121117967.930507</v>
      </c>
      <c r="G40" s="2">
        <f>+VLOOKUP($A40,'All effects'!$B$11:$M$123,G$1,FALSE)</f>
        <v>261374476.25413001</v>
      </c>
      <c r="H40" s="2">
        <f>+VLOOKUP($A40,'All effects'!$B$11:$M$123,H$1,FALSE)</f>
        <v>799486809.75765395</v>
      </c>
      <c r="I40" s="2">
        <f>+VLOOKUP($A40,'All effects'!$B$11:$M$123,I$1,FALSE)</f>
        <v>384677033.50262302</v>
      </c>
      <c r="J40" s="2">
        <f>+VLOOKUP($A40,'All effects'!$B$11:$M$123,J$1,FALSE)</f>
        <v>922789368.535447</v>
      </c>
      <c r="K40" s="2">
        <f>+VLOOKUP($A40,'All effects'!$B$11:$M$123,K$1,FALSE)</f>
        <v>39875679.498653941</v>
      </c>
      <c r="L40" s="2">
        <f>+VLOOKUP($A40,'All effects'!$B$11:$M$123,L$1,FALSE)</f>
        <v>110569237.61070696</v>
      </c>
      <c r="M40" s="2">
        <f>+VLOOKUP($A40,'All effects'!$B$11:$M$123,M$1,FALSE)</f>
        <v>382492444.18463629</v>
      </c>
      <c r="N40" s="2">
        <f>+VLOOKUP($A40,'All effects'!$B$11:$M$123,N$1,FALSE)</f>
        <v>-52608999.136439413</v>
      </c>
      <c r="O40" s="1">
        <f t="shared" si="17"/>
        <v>-766668.71417555551</v>
      </c>
      <c r="P40" s="1">
        <f t="shared" si="18"/>
        <v>1654483.1213073034</v>
      </c>
      <c r="Q40" s="1">
        <f t="shared" si="19"/>
        <v>5060698.5479553342</v>
      </c>
      <c r="R40" s="1">
        <f t="shared" si="20"/>
        <v>2434980.1411590488</v>
      </c>
      <c r="S40" s="1">
        <f t="shared" si="21"/>
        <v>5841195.5774874473</v>
      </c>
      <c r="T40" s="1">
        <f t="shared" si="22"/>
        <v>252410.40987122845</v>
      </c>
      <c r="U40" s="1">
        <f t="shared" si="23"/>
        <v>699895.9499965359</v>
      </c>
      <c r="V40" s="1">
        <f t="shared" si="24"/>
        <v>2421151.8354828544</v>
      </c>
      <c r="W40" s="1">
        <f t="shared" si="25"/>
        <v>-333011.47972643399</v>
      </c>
      <c r="X40" s="1">
        <f t="shared" si="7"/>
        <v>2.4650794910542041E-2</v>
      </c>
      <c r="Y40" s="1">
        <f t="shared" si="8"/>
        <v>0.38998983123577174</v>
      </c>
      <c r="Z40" s="1">
        <f t="shared" si="9"/>
        <v>0.23956202720001679</v>
      </c>
      <c r="AA40" s="1">
        <f t="shared" si="10"/>
        <v>0.2</v>
      </c>
      <c r="AB40" s="1">
        <f t="shared" si="26"/>
        <v>4.606087531545146E-4</v>
      </c>
      <c r="AC40" s="1">
        <f t="shared" si="11"/>
        <v>6.3299337602447355E-3</v>
      </c>
      <c r="AE40" s="41">
        <v>1.19999999999999</v>
      </c>
      <c r="AF40" s="42">
        <f t="shared" si="27"/>
        <v>0.76822442078145947</v>
      </c>
      <c r="AG40" s="42">
        <f t="shared" si="28"/>
        <v>2.4650794910542041E-2</v>
      </c>
      <c r="AH40" s="42">
        <f t="shared" si="12"/>
        <v>5</v>
      </c>
      <c r="AI40" s="43">
        <f t="shared" si="13"/>
        <v>2.7855398248912508</v>
      </c>
    </row>
    <row r="41" spans="1:41" x14ac:dyDescent="0.35">
      <c r="A41" s="1" t="s">
        <v>43</v>
      </c>
      <c r="B41" s="1">
        <v>1</v>
      </c>
      <c r="C41" s="1">
        <v>0.9</v>
      </c>
      <c r="D41" s="1">
        <v>0</v>
      </c>
      <c r="E41" s="1">
        <v>1</v>
      </c>
      <c r="F41" s="2">
        <f>+VLOOKUP($A41,'All effects'!$B$11:$M$123,F$1,FALSE)</f>
        <v>1341012121.5787599</v>
      </c>
      <c r="G41" s="2">
        <f>+VLOOKUP($A41,'All effects'!$B$11:$M$123,G$1,FALSE)</f>
        <v>1757651455.5167601</v>
      </c>
      <c r="H41" s="2">
        <f>+VLOOKUP($A41,'All effects'!$B$11:$M$123,H$1,FALSE)</f>
        <v>648093106.21498299</v>
      </c>
      <c r="I41" s="2">
        <f>+VLOOKUP($A41,'All effects'!$B$11:$M$123,I$1,FALSE)</f>
        <v>1837600830.7116899</v>
      </c>
      <c r="J41" s="2">
        <f>+VLOOKUP($A41,'All effects'!$B$11:$M$123,J$1,FALSE)</f>
        <v>728042482.93921804</v>
      </c>
      <c r="K41" s="2">
        <f>+VLOOKUP($A41,'All effects'!$B$11:$M$123,K$1,FALSE)</f>
        <v>27269732.185048036</v>
      </c>
      <c r="L41" s="2">
        <f>+VLOOKUP($A41,'All effects'!$B$11:$M$123,L$1,FALSE)</f>
        <v>56160101.285043031</v>
      </c>
      <c r="M41" s="2">
        <f>+VLOOKUP($A41,'All effects'!$B$11:$M$123,M$1,FALSE)</f>
        <v>416639333.93799341</v>
      </c>
      <c r="N41" s="2">
        <f>+VLOOKUP($A41,'All effects'!$B$11:$M$123,N$1,FALSE)</f>
        <v>-51059006.094939038</v>
      </c>
      <c r="O41" s="1">
        <f t="shared" si="17"/>
        <v>17923.356573746081</v>
      </c>
      <c r="P41" s="1">
        <f t="shared" si="18"/>
        <v>23491.967941723386</v>
      </c>
      <c r="Q41" s="1">
        <f t="shared" si="19"/>
        <v>8662.1169553653472</v>
      </c>
      <c r="R41" s="1">
        <f t="shared" si="20"/>
        <v>24560.534837136627</v>
      </c>
      <c r="S41" s="1">
        <f t="shared" si="21"/>
        <v>9730.6838712185836</v>
      </c>
      <c r="T41" s="1">
        <f t="shared" si="22"/>
        <v>364.47480657203727</v>
      </c>
      <c r="U41" s="1">
        <f t="shared" si="23"/>
        <v>750.61030720922065</v>
      </c>
      <c r="V41" s="1">
        <f t="shared" si="24"/>
        <v>5568.6113679772134</v>
      </c>
      <c r="W41" s="1">
        <f t="shared" si="25"/>
        <v>-682.43139477611248</v>
      </c>
      <c r="X41" s="1">
        <f t="shared" si="7"/>
        <v>0.10878218445060095</v>
      </c>
      <c r="Y41" s="1">
        <f t="shared" si="8"/>
        <v>1.8660097647635801E-4</v>
      </c>
      <c r="Z41" s="1">
        <f t="shared" si="9"/>
        <v>0.23956202720001679</v>
      </c>
      <c r="AA41" s="1">
        <f t="shared" si="10"/>
        <v>0.2</v>
      </c>
      <c r="AB41" s="1">
        <f t="shared" si="26"/>
        <v>9.7256729853078682E-7</v>
      </c>
      <c r="AC41" s="1">
        <f t="shared" si="11"/>
        <v>1.3365544043438695E-5</v>
      </c>
    </row>
    <row r="42" spans="1:41" x14ac:dyDescent="0.35">
      <c r="A42" s="1" t="s">
        <v>44</v>
      </c>
      <c r="B42" s="1">
        <v>1</v>
      </c>
      <c r="C42" s="1">
        <v>0.92500000000000004</v>
      </c>
      <c r="D42" s="1">
        <v>0</v>
      </c>
      <c r="E42" s="1">
        <v>1</v>
      </c>
      <c r="F42" s="2">
        <f>+VLOOKUP($A42,'All effects'!$B$11:$M$123,F$1,FALSE)</f>
        <v>891196114.13237202</v>
      </c>
      <c r="G42" s="2">
        <f>+VLOOKUP($A42,'All effects'!$B$11:$M$123,G$1,FALSE)</f>
        <v>1309318205.3199201</v>
      </c>
      <c r="H42" s="2">
        <f>+VLOOKUP($A42,'All effects'!$B$11:$M$123,H$1,FALSE)</f>
        <v>458888350.46665502</v>
      </c>
      <c r="I42" s="2">
        <f>+VLOOKUP($A42,'All effects'!$B$11:$M$123,I$1,FALSE)</f>
        <v>1379643689.0620301</v>
      </c>
      <c r="J42" s="2">
        <f>+VLOOKUP($A42,'All effects'!$B$11:$M$123,J$1,FALSE)</f>
        <v>529213835.73806798</v>
      </c>
      <c r="K42" s="2">
        <f>+VLOOKUP($A42,'All effects'!$B$11:$M$123,K$1,FALSE)</f>
        <v>23165386.046555895</v>
      </c>
      <c r="L42" s="2">
        <f>+VLOOKUP($A42,'All effects'!$B$11:$M$123,L$1,FALSE)</f>
        <v>42477972.954179637</v>
      </c>
      <c r="M42" s="2">
        <f>+VLOOKUP($A42,'All effects'!$B$11:$M$123,M$1,FALSE)</f>
        <v>418122091.18755531</v>
      </c>
      <c r="N42" s="2">
        <f>+VLOOKUP($A42,'All effects'!$B$11:$M$123,N$1,FALSE)</f>
        <v>-51012896.834487721</v>
      </c>
      <c r="O42" s="1">
        <f t="shared" si="17"/>
        <v>337692.09968997375</v>
      </c>
      <c r="P42" s="1">
        <f t="shared" si="18"/>
        <v>496126.95444396726</v>
      </c>
      <c r="Q42" s="1">
        <f t="shared" si="19"/>
        <v>173882.00883620119</v>
      </c>
      <c r="R42" s="1">
        <f t="shared" si="20"/>
        <v>522774.69211920002</v>
      </c>
      <c r="S42" s="1">
        <f t="shared" si="21"/>
        <v>200529.74709091755</v>
      </c>
      <c r="T42" s="1">
        <f t="shared" si="22"/>
        <v>8777.8298515205843</v>
      </c>
      <c r="U42" s="1">
        <f t="shared" si="23"/>
        <v>16095.756758809443</v>
      </c>
      <c r="V42" s="1">
        <f t="shared" si="24"/>
        <v>158434.85475399625</v>
      </c>
      <c r="W42" s="1">
        <f t="shared" si="25"/>
        <v>-19329.810767944447</v>
      </c>
      <c r="X42" s="1">
        <f t="shared" si="7"/>
        <v>0.10878218445060095</v>
      </c>
      <c r="Y42" s="1">
        <f t="shared" si="8"/>
        <v>5.2902340555969381E-3</v>
      </c>
      <c r="Z42" s="1">
        <f t="shared" si="9"/>
        <v>0.23956202720001679</v>
      </c>
      <c r="AA42" s="1">
        <f t="shared" si="10"/>
        <v>0.2</v>
      </c>
      <c r="AB42" s="1">
        <f t="shared" si="26"/>
        <v>2.7572785208331203E-5</v>
      </c>
      <c r="AC42" s="1">
        <f t="shared" si="11"/>
        <v>3.789200764398927E-4</v>
      </c>
    </row>
    <row r="43" spans="1:41" x14ac:dyDescent="0.35">
      <c r="A43" s="1" t="s">
        <v>45</v>
      </c>
      <c r="B43" s="1">
        <v>1</v>
      </c>
      <c r="C43" s="1">
        <v>0.94999999999999896</v>
      </c>
      <c r="D43" s="1">
        <v>0</v>
      </c>
      <c r="E43" s="1">
        <v>1</v>
      </c>
      <c r="F43" s="2">
        <f>+VLOOKUP($A43,'All effects'!$B$11:$M$123,F$1,FALSE)</f>
        <v>1948004122.1663699</v>
      </c>
      <c r="G43" s="2">
        <f>+VLOOKUP($A43,'All effects'!$B$11:$M$123,G$1,FALSE)</f>
        <v>2366119106.1821699</v>
      </c>
      <c r="H43" s="2">
        <f>+VLOOKUP($A43,'All effects'!$B$11:$M$123,H$1,FALSE)</f>
        <v>570304386.40745997</v>
      </c>
      <c r="I43" s="2">
        <f>+VLOOKUP($A43,'All effects'!$B$11:$M$123,I$1,FALSE)</f>
        <v>2424863183.5213799</v>
      </c>
      <c r="J43" s="2">
        <f>+VLOOKUP($A43,'All effects'!$B$11:$M$123,J$1,FALSE)</f>
        <v>629048465.27597404</v>
      </c>
      <c r="K43" s="2">
        <f>+VLOOKUP($A43,'All effects'!$B$11:$M$123,K$1,FALSE)</f>
        <v>9115015.6023275796</v>
      </c>
      <c r="L43" s="2">
        <f>+VLOOKUP($A43,'All effects'!$B$11:$M$123,L$1,FALSE)</f>
        <v>16943236.633433677</v>
      </c>
      <c r="M43" s="2">
        <f>+VLOOKUP($A43,'All effects'!$B$11:$M$123,M$1,FALSE)</f>
        <v>418114984.01579487</v>
      </c>
      <c r="N43" s="2">
        <f>+VLOOKUP($A43,'All effects'!$B$11:$M$123,N$1,FALSE)</f>
        <v>-50915856.308107525</v>
      </c>
      <c r="O43" s="1">
        <f t="shared" si="17"/>
        <v>8047871.6457832456</v>
      </c>
      <c r="P43" s="1">
        <f t="shared" si="18"/>
        <v>9775247.7258686088</v>
      </c>
      <c r="Q43" s="1">
        <f t="shared" si="19"/>
        <v>2356122.5813681418</v>
      </c>
      <c r="R43" s="1">
        <f t="shared" si="20"/>
        <v>10017939.611884827</v>
      </c>
      <c r="S43" s="1">
        <f t="shared" si="21"/>
        <v>2598814.47370244</v>
      </c>
      <c r="T43" s="1">
        <f t="shared" si="22"/>
        <v>37657.24865882958</v>
      </c>
      <c r="U43" s="1">
        <f t="shared" si="23"/>
        <v>69998.308596166957</v>
      </c>
      <c r="V43" s="1">
        <f t="shared" si="24"/>
        <v>1727376.0800853414</v>
      </c>
      <c r="W43" s="1">
        <f t="shared" si="25"/>
        <v>-210350.82607889702</v>
      </c>
      <c r="X43" s="1">
        <f t="shared" si="7"/>
        <v>0.10878218445060095</v>
      </c>
      <c r="Y43" s="1">
        <f t="shared" si="8"/>
        <v>5.7679095376910239E-2</v>
      </c>
      <c r="Z43" s="1">
        <f t="shared" si="9"/>
        <v>0.23956202720001679</v>
      </c>
      <c r="AA43" s="1">
        <f t="shared" si="10"/>
        <v>0.2</v>
      </c>
      <c r="AB43" s="1">
        <f t="shared" si="26"/>
        <v>3.0062437524022581E-4</v>
      </c>
      <c r="AC43" s="1">
        <f t="shared" si="11"/>
        <v>4.1313422051865219E-3</v>
      </c>
    </row>
    <row r="44" spans="1:41" x14ac:dyDescent="0.35">
      <c r="A44" s="1" t="s">
        <v>50</v>
      </c>
      <c r="B44" s="1">
        <v>1</v>
      </c>
      <c r="C44" s="1">
        <v>0.97499999999999898</v>
      </c>
      <c r="D44" s="1">
        <v>0</v>
      </c>
      <c r="E44" s="1">
        <v>1</v>
      </c>
      <c r="F44" s="2">
        <f>+VLOOKUP($A44,'All effects'!$B$11:$M$123,F$1,FALSE)</f>
        <v>-857080511.00926399</v>
      </c>
      <c r="G44" s="2">
        <f>+VLOOKUP($A44,'All effects'!$B$11:$M$123,G$1,FALSE)</f>
        <v>-433975066.18274999</v>
      </c>
      <c r="H44" s="2">
        <f>+VLOOKUP($A44,'All effects'!$B$11:$M$123,H$1,FALSE)</f>
        <v>54635987.718008198</v>
      </c>
      <c r="I44" s="2">
        <f>+VLOOKUP($A44,'All effects'!$B$11:$M$123,I$1,FALSE)</f>
        <v>-311720157.33386302</v>
      </c>
      <c r="J44" s="2">
        <f>+VLOOKUP($A44,'All effects'!$B$11:$M$123,J$1,FALSE)</f>
        <v>176890898.09619501</v>
      </c>
      <c r="K44" s="2">
        <f>+VLOOKUP($A44,'All effects'!$B$11:$M$123,K$1,FALSE)</f>
        <v>18888095.350029692</v>
      </c>
      <c r="L44" s="2">
        <f>+VLOOKUP($A44,'All effects'!$B$11:$M$123,L$1,FALSE)</f>
        <v>90272008.35492532</v>
      </c>
      <c r="M44" s="2">
        <f>+VLOOKUP($A44,'All effects'!$B$11:$M$123,M$1,FALSE)</f>
        <v>423105444.82651371</v>
      </c>
      <c r="N44" s="2">
        <f>+VLOOKUP($A44,'All effects'!$B$11:$M$123,N$1,FALSE)</f>
        <v>-50870995.843989678</v>
      </c>
      <c r="O44" s="1">
        <f t="shared" si="17"/>
        <v>-14847007.286901377</v>
      </c>
      <c r="P44" s="1">
        <f t="shared" si="18"/>
        <v>-7517649.6107250219</v>
      </c>
      <c r="Q44" s="1">
        <f t="shared" si="19"/>
        <v>946446.56757053942</v>
      </c>
      <c r="R44" s="1">
        <f t="shared" si="20"/>
        <v>-5399856.1254881732</v>
      </c>
      <c r="S44" s="1">
        <f t="shared" si="21"/>
        <v>3064240.0792990951</v>
      </c>
      <c r="T44" s="1">
        <f t="shared" si="22"/>
        <v>327194.10334899998</v>
      </c>
      <c r="U44" s="1">
        <f t="shared" si="23"/>
        <v>1563761.1036920561</v>
      </c>
      <c r="V44" s="1">
        <f t="shared" si="24"/>
        <v>7329357.6761763496</v>
      </c>
      <c r="W44" s="1">
        <f t="shared" si="25"/>
        <v>-881226.48489376367</v>
      </c>
      <c r="X44" s="1">
        <f t="shared" si="7"/>
        <v>0.10878218445060095</v>
      </c>
      <c r="Y44" s="1">
        <f t="shared" si="8"/>
        <v>0.24184915397307397</v>
      </c>
      <c r="Z44" s="1">
        <f t="shared" si="9"/>
        <v>0.23956202720001679</v>
      </c>
      <c r="AA44" s="1">
        <f t="shared" si="10"/>
        <v>0.2</v>
      </c>
      <c r="AB44" s="1">
        <f t="shared" si="26"/>
        <v>1.2605216905783457E-3</v>
      </c>
      <c r="AC44" s="1">
        <f t="shared" si="11"/>
        <v>1.7322768510297976E-2</v>
      </c>
    </row>
    <row r="45" spans="1:41" x14ac:dyDescent="0.35">
      <c r="A45" s="1" t="s">
        <v>64</v>
      </c>
      <c r="B45" s="1">
        <v>1</v>
      </c>
      <c r="C45" s="1">
        <v>1.0249999999999899</v>
      </c>
      <c r="D45" s="1">
        <v>0</v>
      </c>
      <c r="E45" s="1">
        <v>1</v>
      </c>
      <c r="F45" s="2">
        <f>+VLOOKUP($A45,'All effects'!$B$11:$M$123,F$1,FALSE)</f>
        <v>-1807621685.3891699</v>
      </c>
      <c r="G45" s="2">
        <f>+VLOOKUP($A45,'All effects'!$B$11:$M$123,G$1,FALSE)</f>
        <v>-1383267358.9725299</v>
      </c>
      <c r="H45" s="2">
        <f>+VLOOKUP($A45,'All effects'!$B$11:$M$123,H$1,FALSE)</f>
        <v>-157947144.94562301</v>
      </c>
      <c r="I45" s="2">
        <f>+VLOOKUP($A45,'All effects'!$B$11:$M$123,I$1,FALSE)</f>
        <v>-1244104327.5118301</v>
      </c>
      <c r="J45" s="2">
        <f>+VLOOKUP($A45,'All effects'!$B$11:$M$123,J$1,FALSE)</f>
        <v>-18784111.955624301</v>
      </c>
      <c r="K45" s="2">
        <f>+VLOOKUP($A45,'All effects'!$B$11:$M$123,K$1,FALSE)</f>
        <v>25462278.761607297</v>
      </c>
      <c r="L45" s="2">
        <f>+VLOOKUP($A45,'All effects'!$B$11:$M$123,L$1,FALSE)</f>
        <v>113774657.71995451</v>
      </c>
      <c r="M45" s="2">
        <f>+VLOOKUP($A45,'All effects'!$B$11:$M$123,M$1,FALSE)</f>
        <v>424354326.41664112</v>
      </c>
      <c r="N45" s="2">
        <f>+VLOOKUP($A45,'All effects'!$B$11:$M$123,N$1,FALSE)</f>
        <v>-50850652.502350226</v>
      </c>
      <c r="O45" s="1">
        <f t="shared" si="17"/>
        <v>-31313012.010204557</v>
      </c>
      <c r="P45" s="1">
        <f t="shared" si="18"/>
        <v>-23962020.247342557</v>
      </c>
      <c r="Q45" s="1">
        <f t="shared" si="19"/>
        <v>-2736081.8287566695</v>
      </c>
      <c r="R45" s="1">
        <f t="shared" si="20"/>
        <v>-21551331.268156517</v>
      </c>
      <c r="S45" s="1">
        <f t="shared" si="21"/>
        <v>-325392.82307893847</v>
      </c>
      <c r="T45" s="1">
        <f t="shared" si="22"/>
        <v>441077.16073218704</v>
      </c>
      <c r="U45" s="1">
        <f t="shared" si="23"/>
        <v>1970892.058021995</v>
      </c>
      <c r="V45" s="1">
        <f t="shared" si="24"/>
        <v>7350991.7628620192</v>
      </c>
      <c r="W45" s="1">
        <f t="shared" si="25"/>
        <v>-880874.08189619135</v>
      </c>
      <c r="X45" s="1">
        <f t="shared" si="7"/>
        <v>0.10878218445060095</v>
      </c>
      <c r="Y45" s="1">
        <f t="shared" si="8"/>
        <v>0.24184915397317661</v>
      </c>
      <c r="Z45" s="1">
        <f t="shared" si="9"/>
        <v>0.23956202720001679</v>
      </c>
      <c r="AA45" s="1">
        <f t="shared" si="10"/>
        <v>0.2</v>
      </c>
      <c r="AB45" s="1">
        <f t="shared" si="26"/>
        <v>1.2605216905788807E-3</v>
      </c>
      <c r="AC45" s="1">
        <f t="shared" si="11"/>
        <v>1.7322768510305328E-2</v>
      </c>
    </row>
    <row r="46" spans="1:41" x14ac:dyDescent="0.35">
      <c r="A46" s="1" t="s">
        <v>65</v>
      </c>
      <c r="B46" s="1">
        <v>1</v>
      </c>
      <c r="C46" s="1">
        <v>1.05</v>
      </c>
      <c r="D46" s="1">
        <v>0</v>
      </c>
      <c r="E46" s="1">
        <v>1</v>
      </c>
      <c r="F46" s="2">
        <f>+VLOOKUP($A46,'All effects'!$B$11:$M$123,F$1,FALSE)</f>
        <v>-96911972.236520797</v>
      </c>
      <c r="G46" s="2">
        <f>+VLOOKUP($A46,'All effects'!$B$11:$M$123,G$1,FALSE)</f>
        <v>327355076.958269</v>
      </c>
      <c r="H46" s="2">
        <f>+VLOOKUP($A46,'All effects'!$B$11:$M$123,H$1,FALSE)</f>
        <v>530806920.78190398</v>
      </c>
      <c r="I46" s="2">
        <f>+VLOOKUP($A46,'All effects'!$B$11:$M$123,I$1,FALSE)</f>
        <v>423980927.033391</v>
      </c>
      <c r="J46" s="2">
        <f>+VLOOKUP($A46,'All effects'!$B$11:$M$123,J$1,FALSE)</f>
        <v>627432772.38632596</v>
      </c>
      <c r="K46" s="2">
        <f>+VLOOKUP($A46,'All effects'!$B$11:$M$123,K$1,FALSE)</f>
        <v>42780752.102169491</v>
      </c>
      <c r="L46" s="2">
        <f>+VLOOKUP($A46,'All effects'!$B$11:$M$123,L$1,FALSE)</f>
        <v>88387608.150231451</v>
      </c>
      <c r="M46" s="2">
        <f>+VLOOKUP($A46,'All effects'!$B$11:$M$123,M$1,FALSE)</f>
        <v>424267049.19478947</v>
      </c>
      <c r="N46" s="2">
        <f>+VLOOKUP($A46,'All effects'!$B$11:$M$123,N$1,FALSE)</f>
        <v>-51018994.027059138</v>
      </c>
      <c r="O46" s="1">
        <f t="shared" si="17"/>
        <v>-400376.52108863351</v>
      </c>
      <c r="P46" s="1">
        <f t="shared" si="18"/>
        <v>1352415.8455198824</v>
      </c>
      <c r="Q46" s="1">
        <f t="shared" si="19"/>
        <v>2192945.0346315466</v>
      </c>
      <c r="R46" s="1">
        <f t="shared" si="20"/>
        <v>1751610.2980472897</v>
      </c>
      <c r="S46" s="1">
        <f t="shared" si="21"/>
        <v>2592139.4934770158</v>
      </c>
      <c r="T46" s="1">
        <f t="shared" si="22"/>
        <v>176741.92672932838</v>
      </c>
      <c r="U46" s="1">
        <f t="shared" si="23"/>
        <v>365159.45596656739</v>
      </c>
      <c r="V46" s="1">
        <f t="shared" si="24"/>
        <v>1752792.3666085145</v>
      </c>
      <c r="W46" s="1">
        <f t="shared" si="25"/>
        <v>-210776.92329016465</v>
      </c>
      <c r="X46" s="1">
        <f t="shared" si="7"/>
        <v>0.10878218445060095</v>
      </c>
      <c r="Y46" s="1">
        <f t="shared" si="8"/>
        <v>5.7679095376914652E-2</v>
      </c>
      <c r="Z46" s="1">
        <f t="shared" si="9"/>
        <v>0.23956202720001679</v>
      </c>
      <c r="AA46" s="1">
        <f t="shared" si="10"/>
        <v>0.2</v>
      </c>
      <c r="AB46" s="1">
        <f t="shared" si="26"/>
        <v>3.006243752402488E-4</v>
      </c>
      <c r="AC46" s="1">
        <f t="shared" si="11"/>
        <v>4.1313422051868385E-3</v>
      </c>
    </row>
    <row r="47" spans="1:41" x14ac:dyDescent="0.35">
      <c r="A47" s="1" t="s">
        <v>70</v>
      </c>
      <c r="B47" s="1">
        <v>1</v>
      </c>
      <c r="C47" s="1">
        <v>1.07499999999999</v>
      </c>
      <c r="D47" s="1">
        <v>0</v>
      </c>
      <c r="E47" s="1">
        <v>1</v>
      </c>
      <c r="F47" s="2">
        <f>+VLOOKUP($A47,'All effects'!$B$11:$M$123,F$1,FALSE)</f>
        <v>-343666816.51107103</v>
      </c>
      <c r="G47" s="2">
        <f>+VLOOKUP($A47,'All effects'!$B$11:$M$123,G$1,FALSE)</f>
        <v>80745810.080717593</v>
      </c>
      <c r="H47" s="2">
        <f>+VLOOKUP($A47,'All effects'!$B$11:$M$123,H$1,FALSE)</f>
        <v>332051600.740035</v>
      </c>
      <c r="I47" s="2">
        <f>+VLOOKUP($A47,'All effects'!$B$11:$M$123,I$1,FALSE)</f>
        <v>192662861.421983</v>
      </c>
      <c r="J47" s="2">
        <f>+VLOOKUP($A47,'All effects'!$B$11:$M$123,J$1,FALSE)</f>
        <v>443968653.61060101</v>
      </c>
      <c r="K47" s="2">
        <f>+VLOOKUP($A47,'All effects'!$B$11:$M$123,K$1,FALSE)</f>
        <v>33728515.032977343</v>
      </c>
      <c r="L47" s="2">
        <f>+VLOOKUP($A47,'All effects'!$B$11:$M$123,L$1,FALSE)</f>
        <v>94626572.347183421</v>
      </c>
      <c r="M47" s="2">
        <f>+VLOOKUP($A47,'All effects'!$B$11:$M$123,M$1,FALSE)</f>
        <v>424412626.59178764</v>
      </c>
      <c r="N47" s="2">
        <f>+VLOOKUP($A47,'All effects'!$B$11:$M$123,N$1,FALSE)</f>
        <v>-51018994.027059138</v>
      </c>
      <c r="O47" s="1">
        <f t="shared" si="17"/>
        <v>-130222.25638237882</v>
      </c>
      <c r="P47" s="1">
        <f t="shared" si="18"/>
        <v>30596.208528021627</v>
      </c>
      <c r="Q47" s="1">
        <f t="shared" si="19"/>
        <v>125821.01793454697</v>
      </c>
      <c r="R47" s="1">
        <f t="shared" si="20"/>
        <v>73003.826177229901</v>
      </c>
      <c r="S47" s="1">
        <f t="shared" si="21"/>
        <v>168228.63616323794</v>
      </c>
      <c r="T47" s="1">
        <f t="shared" si="22"/>
        <v>12780.411494514488</v>
      </c>
      <c r="U47" s="1">
        <f t="shared" si="23"/>
        <v>35855.908027080863</v>
      </c>
      <c r="V47" s="1">
        <f t="shared" si="24"/>
        <v>160818.46491040007</v>
      </c>
      <c r="W47" s="1">
        <f t="shared" si="25"/>
        <v>-19332.121116641829</v>
      </c>
      <c r="X47" s="1">
        <f t="shared" si="7"/>
        <v>0.10878218445060095</v>
      </c>
      <c r="Y47" s="1">
        <f t="shared" si="8"/>
        <v>5.2902340556029983E-3</v>
      </c>
      <c r="Z47" s="1">
        <f t="shared" si="9"/>
        <v>0.23956202720001679</v>
      </c>
      <c r="AA47" s="1">
        <f t="shared" si="10"/>
        <v>0.2</v>
      </c>
      <c r="AB47" s="1">
        <f t="shared" si="26"/>
        <v>2.7572785208362794E-5</v>
      </c>
      <c r="AC47" s="1">
        <f t="shared" si="11"/>
        <v>3.7892007644032687E-4</v>
      </c>
    </row>
    <row r="48" spans="1:41" x14ac:dyDescent="0.35">
      <c r="A48" s="1" t="s">
        <v>71</v>
      </c>
      <c r="B48" s="1">
        <v>1</v>
      </c>
      <c r="C48" s="1">
        <v>1.1000000000000001</v>
      </c>
      <c r="D48" s="1">
        <v>0</v>
      </c>
      <c r="E48" s="1">
        <v>1</v>
      </c>
      <c r="F48" s="2">
        <f>+VLOOKUP($A48,'All effects'!$B$11:$M$123,F$1,FALSE)</f>
        <v>554533903.27745795</v>
      </c>
      <c r="G48" s="2">
        <f>+VLOOKUP($A48,'All effects'!$B$11:$M$123,G$1,FALSE)</f>
        <v>977930880.29392898</v>
      </c>
      <c r="H48" s="2">
        <f>+VLOOKUP($A48,'All effects'!$B$11:$M$123,H$1,FALSE)</f>
        <v>672116812.85237205</v>
      </c>
      <c r="I48" s="2">
        <f>+VLOOKUP($A48,'All effects'!$B$11:$M$123,I$1,FALSE)</f>
        <v>1111745557.6115799</v>
      </c>
      <c r="J48" s="2">
        <f>+VLOOKUP($A48,'All effects'!$B$11:$M$123,J$1,FALSE)</f>
        <v>805931491.69932497</v>
      </c>
      <c r="K48" s="2">
        <f>+VLOOKUP($A48,'All effects'!$B$11:$M$123,K$1,FALSE)</f>
        <v>30428904.648646541</v>
      </c>
      <c r="L48" s="2">
        <f>+VLOOKUP($A48,'All effects'!$B$11:$M$123,L$1,FALSE)</f>
        <v>113396270.223326</v>
      </c>
      <c r="M48" s="2">
        <f>+VLOOKUP($A48,'All effects'!$B$11:$M$123,M$1,FALSE)</f>
        <v>423396977.01646858</v>
      </c>
      <c r="N48" s="2">
        <f>+VLOOKUP($A48,'All effects'!$B$11:$M$123,N$1,FALSE)</f>
        <v>-50847311.742973268</v>
      </c>
      <c r="O48" s="1">
        <f t="shared" si="17"/>
        <v>7411.6473078347135</v>
      </c>
      <c r="P48" s="1">
        <f t="shared" si="18"/>
        <v>13070.578252007064</v>
      </c>
      <c r="Q48" s="1">
        <f t="shared" si="19"/>
        <v>8983.2068645138716</v>
      </c>
      <c r="R48" s="1">
        <f t="shared" si="20"/>
        <v>14859.084215354635</v>
      </c>
      <c r="S48" s="1">
        <f t="shared" si="21"/>
        <v>10771.712848301395</v>
      </c>
      <c r="T48" s="1">
        <f t="shared" si="22"/>
        <v>406.69886527507498</v>
      </c>
      <c r="U48" s="1">
        <f t="shared" si="23"/>
        <v>1515.6028440315142</v>
      </c>
      <c r="V48" s="1">
        <f t="shared" si="24"/>
        <v>5658.9309441723171</v>
      </c>
      <c r="W48" s="1">
        <f t="shared" si="25"/>
        <v>-679.60198459115543</v>
      </c>
      <c r="X48" s="1">
        <f t="shared" si="7"/>
        <v>0.10878218445060095</v>
      </c>
      <c r="Y48" s="1">
        <f t="shared" si="8"/>
        <v>1.8660097647635486E-4</v>
      </c>
      <c r="Z48" s="1">
        <f t="shared" si="9"/>
        <v>0.23956202720001679</v>
      </c>
      <c r="AA48" s="1">
        <f t="shared" si="10"/>
        <v>0.2</v>
      </c>
      <c r="AB48" s="1">
        <f t="shared" si="26"/>
        <v>9.7256729853077051E-7</v>
      </c>
      <c r="AC48" s="1">
        <f t="shared" si="11"/>
        <v>1.3365544043438472E-5</v>
      </c>
    </row>
    <row r="49" spans="1:29" x14ac:dyDescent="0.35">
      <c r="A49" s="1" t="s">
        <v>1</v>
      </c>
      <c r="B49" s="1">
        <v>0.8</v>
      </c>
      <c r="C49" s="1">
        <v>0.9</v>
      </c>
      <c r="D49" s="1">
        <v>0</v>
      </c>
      <c r="E49" s="1">
        <v>1</v>
      </c>
      <c r="F49" s="2">
        <f>+VLOOKUP($A49,'All effects'!$B$11:$M$123,F$1,FALSE)</f>
        <v>1266788062.7518499</v>
      </c>
      <c r="G49" s="2">
        <f>+VLOOKUP($A49,'All effects'!$B$11:$M$123,G$1,FALSE)</f>
        <v>1682547263.12672</v>
      </c>
      <c r="H49" s="2">
        <f>+VLOOKUP($A49,'All effects'!$B$11:$M$123,H$1,FALSE)</f>
        <v>756936253.69299996</v>
      </c>
      <c r="I49" s="2">
        <f>+VLOOKUP($A49,'All effects'!$B$11:$M$123,I$1,FALSE)</f>
        <v>1798623665.7303801</v>
      </c>
      <c r="J49" s="2">
        <f>+VLOOKUP($A49,'All effects'!$B$11:$M$123,J$1,FALSE)</f>
        <v>873012657.82595098</v>
      </c>
      <c r="K49" s="2">
        <f>+VLOOKUP($A49,'All effects'!$B$11:$M$123,K$1,FALSE)</f>
        <v>20568152.322161149</v>
      </c>
      <c r="L49" s="2">
        <f>+VLOOKUP($A49,'All effects'!$B$11:$M$123,L$1,FALSE)</f>
        <v>86685881.351725206</v>
      </c>
      <c r="M49" s="2">
        <f>+VLOOKUP($A49,'All effects'!$B$11:$M$123,M$1,FALSE)</f>
        <v>415759200.37487417</v>
      </c>
      <c r="N49" s="2">
        <f>+VLOOKUP($A49,'All effects'!$B$11:$M$123,N$1,FALSE)</f>
        <v>-49958673.574087262</v>
      </c>
      <c r="O49" s="1">
        <f t="shared" si="17"/>
        <v>3921.500334467004</v>
      </c>
      <c r="P49" s="1">
        <f t="shared" si="18"/>
        <v>5208.5347574043826</v>
      </c>
      <c r="Q49" s="1">
        <f t="shared" si="19"/>
        <v>2343.1905141095126</v>
      </c>
      <c r="R49" s="1">
        <f t="shared" si="20"/>
        <v>5567.863728854556</v>
      </c>
      <c r="S49" s="1">
        <f t="shared" si="21"/>
        <v>2702.5194902937965</v>
      </c>
      <c r="T49" s="1">
        <f t="shared" si="22"/>
        <v>63.671279026350653</v>
      </c>
      <c r="U49" s="1">
        <f t="shared" si="23"/>
        <v>268.34694982514037</v>
      </c>
      <c r="V49" s="1">
        <f t="shared" si="24"/>
        <v>1287.0344229373916</v>
      </c>
      <c r="W49" s="1">
        <f t="shared" si="25"/>
        <v>-154.65330065135632</v>
      </c>
      <c r="X49" s="1">
        <f t="shared" si="7"/>
        <v>2.5195293880109861E-2</v>
      </c>
      <c r="Y49" s="1">
        <f t="shared" si="8"/>
        <v>1.8660097647635801E-4</v>
      </c>
      <c r="Z49" s="1">
        <f t="shared" si="9"/>
        <v>0.23956202720001679</v>
      </c>
      <c r="AA49" s="1">
        <f t="shared" si="10"/>
        <v>0.2</v>
      </c>
      <c r="AB49" s="1">
        <f t="shared" si="26"/>
        <v>2.2525856626638411E-7</v>
      </c>
      <c r="AC49" s="1">
        <f t="shared" si="11"/>
        <v>3.0956246350698236E-6</v>
      </c>
    </row>
    <row r="50" spans="1:29" x14ac:dyDescent="0.35">
      <c r="A50" s="1" t="s">
        <v>2</v>
      </c>
      <c r="B50" s="1">
        <v>0.8</v>
      </c>
      <c r="C50" s="1">
        <v>0.94999999999999896</v>
      </c>
      <c r="D50" s="1">
        <v>0</v>
      </c>
      <c r="E50" s="1">
        <v>1</v>
      </c>
      <c r="F50" s="2">
        <f>+VLOOKUP($A50,'All effects'!$B$11:$M$123,F$1,FALSE)</f>
        <v>671278989.90609205</v>
      </c>
      <c r="G50" s="2">
        <f>+VLOOKUP($A50,'All effects'!$B$11:$M$123,G$1,FALSE)</f>
        <v>1082678172.22047</v>
      </c>
      <c r="H50" s="2">
        <f>+VLOOKUP($A50,'All effects'!$B$11:$M$123,H$1,FALSE)</f>
        <v>1044911104.62573</v>
      </c>
      <c r="I50" s="2">
        <f>+VLOOKUP($A50,'All effects'!$B$11:$M$123,I$1,FALSE)</f>
        <v>1231895750.6371601</v>
      </c>
      <c r="J50" s="2">
        <f>+VLOOKUP($A50,'All effects'!$B$11:$M$123,J$1,FALSE)</f>
        <v>1194128684.5717199</v>
      </c>
      <c r="K50" s="2">
        <f>+VLOOKUP($A50,'All effects'!$B$11:$M$123,K$1,FALSE)</f>
        <v>38485633.879519559</v>
      </c>
      <c r="L50" s="2">
        <f>+VLOOKUP($A50,'All effects'!$B$11:$M$123,L$1,FALSE)</f>
        <v>137370613.71367568</v>
      </c>
      <c r="M50" s="2">
        <f>+VLOOKUP($A50,'All effects'!$B$11:$M$123,M$1,FALSE)</f>
        <v>411399182.31437713</v>
      </c>
      <c r="N50" s="2">
        <f>+VLOOKUP($A50,'All effects'!$B$11:$M$123,N$1,FALSE)</f>
        <v>-50332598.582537845</v>
      </c>
      <c r="O50" s="1">
        <f t="shared" si="17"/>
        <v>642326.55517445807</v>
      </c>
      <c r="P50" s="1">
        <f t="shared" si="18"/>
        <v>1035981.9854070512</v>
      </c>
      <c r="Q50" s="1">
        <f t="shared" si="19"/>
        <v>999843.82110883016</v>
      </c>
      <c r="R50" s="1">
        <f t="shared" si="20"/>
        <v>1178763.7714559122</v>
      </c>
      <c r="S50" s="1">
        <f t="shared" si="21"/>
        <v>1142625.6086210317</v>
      </c>
      <c r="T50" s="1">
        <f t="shared" si="22"/>
        <v>36825.738635132082</v>
      </c>
      <c r="U50" s="1">
        <f t="shared" si="23"/>
        <v>131445.78396718518</v>
      </c>
      <c r="V50" s="1">
        <f t="shared" si="24"/>
        <v>393655.43023259239</v>
      </c>
      <c r="W50" s="1">
        <f t="shared" si="25"/>
        <v>-48161.740716811524</v>
      </c>
      <c r="X50" s="1">
        <f t="shared" si="7"/>
        <v>2.5195293880109861E-2</v>
      </c>
      <c r="Y50" s="1">
        <f t="shared" si="8"/>
        <v>5.7679095376910239E-2</v>
      </c>
      <c r="Z50" s="1">
        <f t="shared" si="9"/>
        <v>0.23956202720001679</v>
      </c>
      <c r="AA50" s="1">
        <f t="shared" si="10"/>
        <v>0.2</v>
      </c>
      <c r="AB50" s="1">
        <f t="shared" si="26"/>
        <v>6.9628308348059357E-5</v>
      </c>
      <c r="AC50" s="1">
        <f t="shared" si="11"/>
        <v>9.568697439261666E-4</v>
      </c>
    </row>
    <row r="51" spans="1:29" x14ac:dyDescent="0.35">
      <c r="A51" s="1" t="s">
        <v>4</v>
      </c>
      <c r="B51" s="1">
        <v>0.8</v>
      </c>
      <c r="C51" s="1">
        <v>1.05</v>
      </c>
      <c r="D51" s="1">
        <v>0</v>
      </c>
      <c r="E51" s="1">
        <v>1</v>
      </c>
      <c r="F51" s="2">
        <f>+VLOOKUP($A51,'All effects'!$B$11:$M$123,F$1,FALSE)</f>
        <v>-5012968114.2893295</v>
      </c>
      <c r="G51" s="2">
        <f>+VLOOKUP($A51,'All effects'!$B$11:$M$123,G$1,FALSE)</f>
        <v>-4607060831.1318998</v>
      </c>
      <c r="H51" s="2">
        <f>+VLOOKUP($A51,'All effects'!$B$11:$M$123,H$1,FALSE)</f>
        <v>552219693.63725102</v>
      </c>
      <c r="I51" s="2">
        <f>+VLOOKUP($A51,'All effects'!$B$11:$M$123,I$1,FALSE)</f>
        <v>-4283339987.4604602</v>
      </c>
      <c r="J51" s="2">
        <f>+VLOOKUP($A51,'All effects'!$B$11:$M$123,J$1,FALSE)</f>
        <v>875940538.83799303</v>
      </c>
      <c r="K51" s="2">
        <f>+VLOOKUP($A51,'All effects'!$B$11:$M$123,K$1,FALSE)</f>
        <v>67778693.574437827</v>
      </c>
      <c r="L51" s="2">
        <f>+VLOOKUP($A51,'All effects'!$B$11:$M$123,L$1,FALSE)</f>
        <v>341140737.91699183</v>
      </c>
      <c r="M51" s="2">
        <f>+VLOOKUP($A51,'All effects'!$B$11:$M$123,M$1,FALSE)</f>
        <v>405907283.15741622</v>
      </c>
      <c r="N51" s="2">
        <f>+VLOOKUP($A51,'All effects'!$B$11:$M$123,N$1,FALSE)</f>
        <v>-50358799.328886852</v>
      </c>
      <c r="O51" s="1">
        <f t="shared" si="17"/>
        <v>-4796757.5158304358</v>
      </c>
      <c r="P51" s="1">
        <f t="shared" si="18"/>
        <v>-4408357.1177377906</v>
      </c>
      <c r="Q51" s="1">
        <f t="shared" si="19"/>
        <v>528402.31684170302</v>
      </c>
      <c r="R51" s="1">
        <f t="shared" si="20"/>
        <v>-4098598.4369503139</v>
      </c>
      <c r="S51" s="1">
        <f t="shared" si="21"/>
        <v>838160.99909252289</v>
      </c>
      <c r="T51" s="1">
        <f t="shared" si="22"/>
        <v>64855.381164227394</v>
      </c>
      <c r="U51" s="1">
        <f t="shared" si="23"/>
        <v>326427.25053344044</v>
      </c>
      <c r="V51" s="1">
        <f t="shared" si="24"/>
        <v>388400.39809263259</v>
      </c>
      <c r="W51" s="1">
        <f t="shared" si="25"/>
        <v>-48186.811418264857</v>
      </c>
      <c r="X51" s="1">
        <f t="shared" si="7"/>
        <v>2.5195293880109861E-2</v>
      </c>
      <c r="Y51" s="1">
        <f t="shared" si="8"/>
        <v>5.7679095376914652E-2</v>
      </c>
      <c r="Z51" s="1">
        <f t="shared" si="9"/>
        <v>0.23956202720001679</v>
      </c>
      <c r="AA51" s="1">
        <f t="shared" si="10"/>
        <v>0.2</v>
      </c>
      <c r="AB51" s="1">
        <f t="shared" si="26"/>
        <v>6.9628308348064683E-5</v>
      </c>
      <c r="AC51" s="1">
        <f t="shared" si="11"/>
        <v>9.5686974392623979E-4</v>
      </c>
    </row>
    <row r="52" spans="1:29" x14ac:dyDescent="0.35">
      <c r="A52" s="1" t="s">
        <v>5</v>
      </c>
      <c r="B52" s="1">
        <v>0.8</v>
      </c>
      <c r="C52" s="1">
        <v>1.1000000000000001</v>
      </c>
      <c r="D52" s="1">
        <v>0</v>
      </c>
      <c r="E52" s="1">
        <v>1</v>
      </c>
      <c r="F52" s="2">
        <f>+VLOOKUP($A52,'All effects'!$B$11:$M$123,F$1,FALSE)</f>
        <v>98195037.130877703</v>
      </c>
      <c r="G52" s="2">
        <f>+VLOOKUP($A52,'All effects'!$B$11:$M$123,G$1,FALSE)</f>
        <v>504331695.20011699</v>
      </c>
      <c r="H52" s="2">
        <f>+VLOOKUP($A52,'All effects'!$B$11:$M$123,H$1,FALSE)</f>
        <v>1608869612.85656</v>
      </c>
      <c r="I52" s="2">
        <f>+VLOOKUP($A52,'All effects'!$B$11:$M$123,I$1,FALSE)</f>
        <v>695680363.43890297</v>
      </c>
      <c r="J52" s="2">
        <f>+VLOOKUP($A52,'All effects'!$B$11:$M$123,J$1,FALSE)</f>
        <v>1800218282.62465</v>
      </c>
      <c r="K52" s="2">
        <f>+VLOOKUP($A52,'All effects'!$B$11:$M$123,K$1,FALSE)</f>
        <v>58586953.212423429</v>
      </c>
      <c r="L52" s="2">
        <f>+VLOOKUP($A52,'All effects'!$B$11:$M$123,L$1,FALSE)</f>
        <v>199763236.48582557</v>
      </c>
      <c r="M52" s="2">
        <f>+VLOOKUP($A52,'All effects'!$B$11:$M$123,M$1,FALSE)</f>
        <v>406136658.06923801</v>
      </c>
      <c r="N52" s="2">
        <f>+VLOOKUP($A52,'All effects'!$B$11:$M$123,N$1,FALSE)</f>
        <v>-50172384.965384468</v>
      </c>
      <c r="O52" s="1">
        <f t="shared" si="17"/>
        <v>303.97497598393602</v>
      </c>
      <c r="P52" s="1">
        <f t="shared" si="18"/>
        <v>1561.2216199079817</v>
      </c>
      <c r="Q52" s="1">
        <f t="shared" si="19"/>
        <v>4980.4564081739336</v>
      </c>
      <c r="R52" s="1">
        <f t="shared" si="20"/>
        <v>2153.5652711957605</v>
      </c>
      <c r="S52" s="1">
        <f t="shared" si="21"/>
        <v>5572.8000641958633</v>
      </c>
      <c r="T52" s="1">
        <f t="shared" si="22"/>
        <v>181.3632156580581</v>
      </c>
      <c r="U52" s="1">
        <f t="shared" si="23"/>
        <v>618.39199604679038</v>
      </c>
      <c r="V52" s="1">
        <f t="shared" si="24"/>
        <v>1257.2466439240416</v>
      </c>
      <c r="W52" s="1">
        <f t="shared" si="25"/>
        <v>-155.3148708990484</v>
      </c>
      <c r="X52" s="1">
        <f t="shared" si="7"/>
        <v>2.5195293880109861E-2</v>
      </c>
      <c r="Y52" s="1">
        <f t="shared" si="8"/>
        <v>1.8660097647635486E-4</v>
      </c>
      <c r="Z52" s="1">
        <f t="shared" si="9"/>
        <v>0.23956202720001679</v>
      </c>
      <c r="AA52" s="1">
        <f t="shared" si="10"/>
        <v>0.2</v>
      </c>
      <c r="AB52" s="1">
        <f t="shared" si="26"/>
        <v>2.2525856626638035E-7</v>
      </c>
      <c r="AC52" s="1">
        <f t="shared" si="11"/>
        <v>3.095624635069772E-6</v>
      </c>
    </row>
    <row r="53" spans="1:29" x14ac:dyDescent="0.35">
      <c r="A53" s="1" t="s">
        <v>7</v>
      </c>
      <c r="B53" s="1">
        <v>0.9</v>
      </c>
      <c r="C53" s="1">
        <v>0.9</v>
      </c>
      <c r="D53" s="1">
        <v>0</v>
      </c>
      <c r="E53" s="1">
        <v>1</v>
      </c>
      <c r="F53" s="2">
        <f>+VLOOKUP($A53,'All effects'!$B$11:$M$123,F$1,FALSE)</f>
        <v>-844458710.76175904</v>
      </c>
      <c r="G53" s="2">
        <f>+VLOOKUP($A53,'All effects'!$B$11:$M$123,G$1,FALSE)</f>
        <v>-427215039.77625299</v>
      </c>
      <c r="H53" s="2">
        <f>+VLOOKUP($A53,'All effects'!$B$11:$M$123,H$1,FALSE)</f>
        <v>445527532.76838797</v>
      </c>
      <c r="I53" s="2">
        <f>+VLOOKUP($A53,'All effects'!$B$11:$M$123,I$1,FALSE)</f>
        <v>-292865723.97074699</v>
      </c>
      <c r="J53" s="2">
        <f>+VLOOKUP($A53,'All effects'!$B$11:$M$123,J$1,FALSE)</f>
        <v>579876850.103194</v>
      </c>
      <c r="K53" s="2">
        <f>+VLOOKUP($A53,'All effects'!$B$11:$M$123,K$1,FALSE)</f>
        <v>45128233.906985678</v>
      </c>
      <c r="L53" s="2">
        <f>+VLOOKUP($A53,'All effects'!$B$11:$M$123,L$1,FALSE)</f>
        <v>128852006.97562957</v>
      </c>
      <c r="M53" s="2">
        <f>+VLOOKUP($A53,'All effects'!$B$11:$M$123,M$1,FALSE)</f>
        <v>417243670.98550528</v>
      </c>
      <c r="N53" s="2">
        <f>+VLOOKUP($A53,'All effects'!$B$11:$M$123,N$1,FALSE)</f>
        <v>-50625542.736861512</v>
      </c>
      <c r="O53" s="1">
        <f t="shared" si="17"/>
        <v>-8871.2654969094801</v>
      </c>
      <c r="P53" s="1">
        <f t="shared" si="18"/>
        <v>-4488.008701703252</v>
      </c>
      <c r="Q53" s="1">
        <f t="shared" si="19"/>
        <v>4680.3863575592477</v>
      </c>
      <c r="R53" s="1">
        <f t="shared" si="20"/>
        <v>-3076.633065867069</v>
      </c>
      <c r="S53" s="1">
        <f t="shared" si="21"/>
        <v>6091.7620094611375</v>
      </c>
      <c r="T53" s="1">
        <f t="shared" si="22"/>
        <v>474.08421429434316</v>
      </c>
      <c r="U53" s="1">
        <f t="shared" si="23"/>
        <v>1353.6249305301217</v>
      </c>
      <c r="V53" s="1">
        <f t="shared" si="24"/>
        <v>4383.2567952062191</v>
      </c>
      <c r="W53" s="1">
        <f t="shared" si="25"/>
        <v>-531.83491960039794</v>
      </c>
      <c r="X53" s="1">
        <f t="shared" si="7"/>
        <v>8.5502397236307037E-2</v>
      </c>
      <c r="Y53" s="1">
        <f t="shared" si="8"/>
        <v>1.8660097647635801E-4</v>
      </c>
      <c r="Z53" s="1">
        <f t="shared" si="9"/>
        <v>0.23956202720001679</v>
      </c>
      <c r="AA53" s="1">
        <f t="shared" si="10"/>
        <v>0.2</v>
      </c>
      <c r="AB53" s="1">
        <f t="shared" si="26"/>
        <v>7.64434322752396E-7</v>
      </c>
      <c r="AC53" s="1">
        <f t="shared" si="11"/>
        <v>1.0505268503781548E-5</v>
      </c>
    </row>
    <row r="54" spans="1:29" x14ac:dyDescent="0.35">
      <c r="A54" s="1" t="s">
        <v>8</v>
      </c>
      <c r="B54" s="1">
        <v>0.9</v>
      </c>
      <c r="C54" s="1">
        <v>0.94999999999999896</v>
      </c>
      <c r="D54" s="1">
        <v>0</v>
      </c>
      <c r="E54" s="1">
        <v>1</v>
      </c>
      <c r="F54" s="2">
        <f>+VLOOKUP($A54,'All effects'!$B$11:$M$123,F$1,FALSE)</f>
        <v>832784209.50392902</v>
      </c>
      <c r="G54" s="2">
        <f>+VLOOKUP($A54,'All effects'!$B$11:$M$123,G$1,FALSE)</f>
        <v>1250622535.12165</v>
      </c>
      <c r="H54" s="2">
        <f>+VLOOKUP($A54,'All effects'!$B$11:$M$123,H$1,FALSE)</f>
        <v>1154569475.35829</v>
      </c>
      <c r="I54" s="2">
        <f>+VLOOKUP($A54,'All effects'!$B$11:$M$123,I$1,FALSE)</f>
        <v>1370193185.4051001</v>
      </c>
      <c r="J54" s="2">
        <f>+VLOOKUP($A54,'All effects'!$B$11:$M$123,J$1,FALSE)</f>
        <v>1274140127.1710401</v>
      </c>
      <c r="K54" s="2">
        <f>+VLOOKUP($A54,'All effects'!$B$11:$M$123,K$1,FALSE)</f>
        <v>54581901.013134703</v>
      </c>
      <c r="L54" s="2">
        <f>+VLOOKUP($A54,'All effects'!$B$11:$M$123,L$1,FALSE)</f>
        <v>123441637.00520635</v>
      </c>
      <c r="M54" s="2">
        <f>+VLOOKUP($A54,'All effects'!$B$11:$M$123,M$1,FALSE)</f>
        <v>417838325.61772043</v>
      </c>
      <c r="N54" s="2">
        <f>+VLOOKUP($A54,'All effects'!$B$11:$M$123,N$1,FALSE)</f>
        <v>-50710914.291386455</v>
      </c>
      <c r="O54" s="1">
        <f t="shared" si="17"/>
        <v>2704233.3674283768</v>
      </c>
      <c r="P54" s="1">
        <f t="shared" si="18"/>
        <v>4061046.2481612139</v>
      </c>
      <c r="Q54" s="1">
        <f t="shared" si="19"/>
        <v>3749140.8514313726</v>
      </c>
      <c r="R54" s="1">
        <f t="shared" si="20"/>
        <v>4449318.4302841499</v>
      </c>
      <c r="S54" s="1">
        <f t="shared" si="21"/>
        <v>4137413.0385202821</v>
      </c>
      <c r="T54" s="1">
        <f t="shared" si="22"/>
        <v>177239.42924580059</v>
      </c>
      <c r="U54" s="1">
        <f t="shared" si="23"/>
        <v>400842.12681975157</v>
      </c>
      <c r="V54" s="1">
        <f t="shared" si="24"/>
        <v>1356812.880732835</v>
      </c>
      <c r="W54" s="1">
        <f t="shared" si="25"/>
        <v>-164669.48454901125</v>
      </c>
      <c r="X54" s="1">
        <f t="shared" si="7"/>
        <v>8.5502397236307037E-2</v>
      </c>
      <c r="Y54" s="1">
        <f t="shared" si="8"/>
        <v>5.7679095376910239E-2</v>
      </c>
      <c r="Z54" s="1">
        <f t="shared" si="9"/>
        <v>0.23956202720001679</v>
      </c>
      <c r="AA54" s="1">
        <f t="shared" si="10"/>
        <v>0.2</v>
      </c>
      <c r="AB54" s="1">
        <f t="shared" si="26"/>
        <v>2.3628965423450285E-4</v>
      </c>
      <c r="AC54" s="1">
        <f t="shared" si="11"/>
        <v>3.2472197918344639E-3</v>
      </c>
    </row>
    <row r="55" spans="1:29" x14ac:dyDescent="0.35">
      <c r="A55" s="1" t="s">
        <v>18</v>
      </c>
      <c r="B55" s="1">
        <v>0.9</v>
      </c>
      <c r="C55" s="1">
        <v>1.05</v>
      </c>
      <c r="D55" s="1">
        <v>0</v>
      </c>
      <c r="E55" s="1">
        <v>1</v>
      </c>
      <c r="F55" s="2">
        <f>+VLOOKUP($A55,'All effects'!$B$11:$M$123,F$1,FALSE)</f>
        <v>-209381010.40053701</v>
      </c>
      <c r="G55" s="2">
        <f>+VLOOKUP($A55,'All effects'!$B$11:$M$123,G$1,FALSE)</f>
        <v>202746725.00844401</v>
      </c>
      <c r="H55" s="2">
        <f>+VLOOKUP($A55,'All effects'!$B$11:$M$123,H$1,FALSE)</f>
        <v>626164278.42268801</v>
      </c>
      <c r="I55" s="2">
        <f>+VLOOKUP($A55,'All effects'!$B$11:$M$123,I$1,FALSE)</f>
        <v>362482960.49102497</v>
      </c>
      <c r="J55" s="2">
        <f>+VLOOKUP($A55,'All effects'!$B$11:$M$123,J$1,FALSE)</f>
        <v>785900515.43456995</v>
      </c>
      <c r="K55" s="2">
        <f>+VLOOKUP($A55,'All effects'!$B$11:$M$123,K$1,FALSE)</f>
        <v>30139294.185435466</v>
      </c>
      <c r="L55" s="2">
        <f>+VLOOKUP($A55,'All effects'!$B$11:$M$123,L$1,FALSE)</f>
        <v>139450115.03527418</v>
      </c>
      <c r="M55" s="2">
        <f>+VLOOKUP($A55,'All effects'!$B$11:$M$123,M$1,FALSE)</f>
        <v>412127735.40898013</v>
      </c>
      <c r="N55" s="2">
        <f>+VLOOKUP($A55,'All effects'!$B$11:$M$123,N$1,FALSE)</f>
        <v>-50425414.632742397</v>
      </c>
      <c r="O55" s="1">
        <f t="shared" si="17"/>
        <v>-679906.16100697359</v>
      </c>
      <c r="P55" s="1">
        <f t="shared" si="18"/>
        <v>658363.1781770892</v>
      </c>
      <c r="Q55" s="1">
        <f t="shared" si="19"/>
        <v>2033293.0378340539</v>
      </c>
      <c r="R55" s="1">
        <f t="shared" si="20"/>
        <v>1177061.8435092964</v>
      </c>
      <c r="S55" s="1">
        <f t="shared" si="21"/>
        <v>2551991.7081322372</v>
      </c>
      <c r="T55" s="1">
        <f t="shared" si="22"/>
        <v>97868.912590874912</v>
      </c>
      <c r="U55" s="1">
        <f t="shared" si="23"/>
        <v>452825.17351616971</v>
      </c>
      <c r="V55" s="1">
        <f t="shared" si="24"/>
        <v>1338269.3391840598</v>
      </c>
      <c r="W55" s="1">
        <f t="shared" si="25"/>
        <v>-163742.40440691283</v>
      </c>
      <c r="X55" s="1">
        <f t="shared" si="7"/>
        <v>8.5502397236307037E-2</v>
      </c>
      <c r="Y55" s="1">
        <f t="shared" si="8"/>
        <v>5.7679095376914652E-2</v>
      </c>
      <c r="Z55" s="1">
        <f t="shared" si="9"/>
        <v>0.23956202720001679</v>
      </c>
      <c r="AA55" s="1">
        <f t="shared" si="10"/>
        <v>0.2</v>
      </c>
      <c r="AB55" s="1">
        <f t="shared" si="26"/>
        <v>2.3628965423452093E-4</v>
      </c>
      <c r="AC55" s="1">
        <f t="shared" si="11"/>
        <v>3.2472197918347124E-3</v>
      </c>
    </row>
    <row r="56" spans="1:29" x14ac:dyDescent="0.35">
      <c r="A56" s="1" t="s">
        <v>23</v>
      </c>
      <c r="B56" s="1">
        <v>0.9</v>
      </c>
      <c r="C56" s="1">
        <v>1.1000000000000001</v>
      </c>
      <c r="D56" s="1">
        <v>0</v>
      </c>
      <c r="E56" s="1">
        <v>1</v>
      </c>
      <c r="F56" s="2">
        <f>+VLOOKUP($A56,'All effects'!$B$11:$M$123,F$1,FALSE)</f>
        <v>-2906261084.8583398</v>
      </c>
      <c r="G56" s="2">
        <f>+VLOOKUP($A56,'All effects'!$B$11:$M$123,G$1,FALSE)</f>
        <v>-2495138439.6265502</v>
      </c>
      <c r="H56" s="2">
        <f>+VLOOKUP($A56,'All effects'!$B$11:$M$123,H$1,FALSE)</f>
        <v>7207617.37331561</v>
      </c>
      <c r="I56" s="2">
        <f>+VLOOKUP($A56,'All effects'!$B$11:$M$123,I$1,FALSE)</f>
        <v>-2270462044.0455298</v>
      </c>
      <c r="J56" s="2">
        <f>+VLOOKUP($A56,'All effects'!$B$11:$M$123,J$1,FALSE)</f>
        <v>231884014.48363101</v>
      </c>
      <c r="K56" s="2">
        <f>+VLOOKUP($A56,'All effects'!$B$11:$M$123,K$1,FALSE)</f>
        <v>30396859.553744324</v>
      </c>
      <c r="L56" s="2">
        <f>+VLOOKUP($A56,'All effects'!$B$11:$M$123,L$1,FALSE)</f>
        <v>204471854.68810618</v>
      </c>
      <c r="M56" s="2">
        <f>+VLOOKUP($A56,'All effects'!$B$11:$M$123,M$1,FALSE)</f>
        <v>411122645.23178869</v>
      </c>
      <c r="N56" s="2">
        <f>+VLOOKUP($A56,'All effects'!$B$11:$M$123,N$1,FALSE)</f>
        <v>-50601400.446653239</v>
      </c>
      <c r="O56" s="1">
        <f t="shared" si="17"/>
        <v>-30531.053038527803</v>
      </c>
      <c r="P56" s="1">
        <f t="shared" si="18"/>
        <v>-26212.099262382999</v>
      </c>
      <c r="Q56" s="1">
        <f t="shared" si="19"/>
        <v>75.717955779199912</v>
      </c>
      <c r="R56" s="1">
        <f t="shared" si="20"/>
        <v>-23851.81340034258</v>
      </c>
      <c r="S56" s="1">
        <f t="shared" si="21"/>
        <v>2436.0038338852728</v>
      </c>
      <c r="T56" s="1">
        <f t="shared" si="22"/>
        <v>319.3271712838162</v>
      </c>
      <c r="U56" s="1">
        <f t="shared" si="23"/>
        <v>2148.0317349647235</v>
      </c>
      <c r="V56" s="1">
        <f t="shared" si="24"/>
        <v>4318.9537761447928</v>
      </c>
      <c r="W56" s="1">
        <f t="shared" si="25"/>
        <v>-531.58129835945499</v>
      </c>
      <c r="X56" s="1">
        <f t="shared" si="7"/>
        <v>8.5502397236307037E-2</v>
      </c>
      <c r="Y56" s="1">
        <f t="shared" si="8"/>
        <v>1.8660097647635486E-4</v>
      </c>
      <c r="Z56" s="1">
        <f t="shared" si="9"/>
        <v>0.23956202720001679</v>
      </c>
      <c r="AA56" s="1">
        <f t="shared" si="10"/>
        <v>0.2</v>
      </c>
      <c r="AB56" s="1">
        <f t="shared" si="26"/>
        <v>7.6443432275238329E-7</v>
      </c>
      <c r="AC56" s="1">
        <f t="shared" si="11"/>
        <v>1.0505268503781373E-5</v>
      </c>
    </row>
    <row r="57" spans="1:29" x14ac:dyDescent="0.35">
      <c r="A57" s="1" t="s">
        <v>25</v>
      </c>
      <c r="B57" s="1">
        <v>0.94999999999999896</v>
      </c>
      <c r="C57" s="1">
        <v>0.9</v>
      </c>
      <c r="D57" s="1">
        <v>0</v>
      </c>
      <c r="E57" s="1">
        <v>1</v>
      </c>
      <c r="F57" s="2">
        <f>+VLOOKUP($A57,'All effects'!$B$11:$M$123,F$1,FALSE)</f>
        <v>476127958.165497</v>
      </c>
      <c r="G57" s="2">
        <f>+VLOOKUP($A57,'All effects'!$B$11:$M$123,G$1,FALSE)</f>
        <v>895291889.201249</v>
      </c>
      <c r="H57" s="2">
        <f>+VLOOKUP($A57,'All effects'!$B$11:$M$123,H$1,FALSE)</f>
        <v>678811931.71707201</v>
      </c>
      <c r="I57" s="2">
        <f>+VLOOKUP($A57,'All effects'!$B$11:$M$123,I$1,FALSE)</f>
        <v>1010912454.92713</v>
      </c>
      <c r="J57" s="2">
        <f>+VLOOKUP($A57,'All effects'!$B$11:$M$123,J$1,FALSE)</f>
        <v>794432498.97226298</v>
      </c>
      <c r="K57" s="2">
        <f>+VLOOKUP($A57,'All effects'!$B$11:$M$123,K$1,FALSE)</f>
        <v>43197472.263374239</v>
      </c>
      <c r="L57" s="2">
        <f>+VLOOKUP($A57,'All effects'!$B$11:$M$123,L$1,FALSE)</f>
        <v>108136337.7814565</v>
      </c>
      <c r="M57" s="2">
        <f>+VLOOKUP($A57,'All effects'!$B$11:$M$123,M$1,FALSE)</f>
        <v>419163931.03574985</v>
      </c>
      <c r="N57" s="2">
        <f>+VLOOKUP($A57,'All effects'!$B$11:$M$123,N$1,FALSE)</f>
        <v>-50681700.207807615</v>
      </c>
      <c r="O57" s="1">
        <f t="shared" si="17"/>
        <v>6258.2848681886671</v>
      </c>
      <c r="P57" s="1">
        <f t="shared" si="18"/>
        <v>11767.827506681893</v>
      </c>
      <c r="Q57" s="1">
        <f t="shared" si="19"/>
        <v>8922.3881264587326</v>
      </c>
      <c r="R57" s="1">
        <f t="shared" si="20"/>
        <v>13287.558546467175</v>
      </c>
      <c r="S57" s="1">
        <f t="shared" si="21"/>
        <v>10442.119186345455</v>
      </c>
      <c r="T57" s="1">
        <f t="shared" si="22"/>
        <v>567.79292703476699</v>
      </c>
      <c r="U57" s="1">
        <f t="shared" si="23"/>
        <v>1421.3574204852664</v>
      </c>
      <c r="V57" s="1">
        <f t="shared" si="24"/>
        <v>5509.542638493198</v>
      </c>
      <c r="W57" s="1">
        <f t="shared" si="25"/>
        <v>-666.16654633489986</v>
      </c>
      <c r="X57" s="1">
        <f t="shared" si="7"/>
        <v>0.10698004544142981</v>
      </c>
      <c r="Y57" s="1">
        <f t="shared" si="8"/>
        <v>1.8660097647635801E-4</v>
      </c>
      <c r="Z57" s="1">
        <f t="shared" si="9"/>
        <v>0.23956202720001679</v>
      </c>
      <c r="AA57" s="1">
        <f t="shared" si="10"/>
        <v>0.2</v>
      </c>
      <c r="AB57" s="1">
        <f t="shared" si="26"/>
        <v>9.5645527176299894E-7</v>
      </c>
      <c r="AC57" s="1">
        <f t="shared" si="11"/>
        <v>1.3144123886993744E-5</v>
      </c>
    </row>
    <row r="58" spans="1:29" x14ac:dyDescent="0.35">
      <c r="A58" s="1" t="s">
        <v>26</v>
      </c>
      <c r="B58" s="1">
        <v>0.94999999999999896</v>
      </c>
      <c r="C58" s="1">
        <v>0.94999999999999896</v>
      </c>
      <c r="D58" s="1">
        <v>0</v>
      </c>
      <c r="E58" s="1">
        <v>1</v>
      </c>
      <c r="F58" s="2">
        <f>+VLOOKUP($A58,'All effects'!$B$11:$M$123,F$1,FALSE)</f>
        <v>2784207965.7673101</v>
      </c>
      <c r="G58" s="2">
        <f>+VLOOKUP($A58,'All effects'!$B$11:$M$123,G$1,FALSE)</f>
        <v>3201609611.7803702</v>
      </c>
      <c r="H58" s="2">
        <f>+VLOOKUP($A58,'All effects'!$B$11:$M$123,H$1,FALSE)</f>
        <v>1529727773.6187301</v>
      </c>
      <c r="I58" s="2">
        <f>+VLOOKUP($A58,'All effects'!$B$11:$M$123,I$1,FALSE)</f>
        <v>3281039171.0589199</v>
      </c>
      <c r="J58" s="2">
        <f>+VLOOKUP($A58,'All effects'!$B$11:$M$123,J$1,FALSE)</f>
        <v>1609157334.42659</v>
      </c>
      <c r="K58" s="2">
        <f>+VLOOKUP($A58,'All effects'!$B$11:$M$123,K$1,FALSE)</f>
        <v>18359795.947442342</v>
      </c>
      <c r="L58" s="2">
        <f>+VLOOKUP($A58,'All effects'!$B$11:$M$123,L$1,FALSE)</f>
        <v>47216297.29317385</v>
      </c>
      <c r="M58" s="2">
        <f>+VLOOKUP($A58,'All effects'!$B$11:$M$123,M$1,FALSE)</f>
        <v>417401646.01306045</v>
      </c>
      <c r="N58" s="2">
        <f>+VLOOKUP($A58,'All effects'!$B$11:$M$123,N$1,FALSE)</f>
        <v>-50573057.932821818</v>
      </c>
      <c r="O58" s="1">
        <f t="shared" si="17"/>
        <v>11311959.558691021</v>
      </c>
      <c r="P58" s="1">
        <f t="shared" si="18"/>
        <v>13007820.858380087</v>
      </c>
      <c r="Q58" s="1">
        <f t="shared" si="19"/>
        <v>6215131.5288736317</v>
      </c>
      <c r="R58" s="1">
        <f t="shared" si="20"/>
        <v>13330535.243717313</v>
      </c>
      <c r="S58" s="1">
        <f t="shared" si="21"/>
        <v>6537845.9204242928</v>
      </c>
      <c r="T58" s="1">
        <f t="shared" si="22"/>
        <v>74594.021645236659</v>
      </c>
      <c r="U58" s="1">
        <f t="shared" si="23"/>
        <v>191835.11147821814</v>
      </c>
      <c r="V58" s="1">
        <f t="shared" si="24"/>
        <v>1695861.2996890673</v>
      </c>
      <c r="W58" s="1">
        <f t="shared" si="25"/>
        <v>-205473.29550425906</v>
      </c>
      <c r="X58" s="1">
        <f t="shared" si="7"/>
        <v>0.10698004544142981</v>
      </c>
      <c r="Y58" s="1">
        <f t="shared" si="8"/>
        <v>5.7679095376910239E-2</v>
      </c>
      <c r="Z58" s="1">
        <f t="shared" si="9"/>
        <v>0.23956202720001679</v>
      </c>
      <c r="AA58" s="1">
        <f t="shared" si="10"/>
        <v>0.2</v>
      </c>
      <c r="AB58" s="1">
        <f t="shared" si="26"/>
        <v>2.9564408442823043E-4</v>
      </c>
      <c r="AC58" s="1">
        <f t="shared" si="11"/>
        <v>4.06290036440346E-3</v>
      </c>
    </row>
    <row r="59" spans="1:29" x14ac:dyDescent="0.35">
      <c r="A59" s="1" t="s">
        <v>36</v>
      </c>
      <c r="B59" s="1">
        <v>0.94999999999999896</v>
      </c>
      <c r="C59" s="1">
        <v>1.05</v>
      </c>
      <c r="D59" s="1">
        <v>0</v>
      </c>
      <c r="E59" s="1">
        <v>1</v>
      </c>
      <c r="F59" s="2">
        <f>+VLOOKUP($A59,'All effects'!$B$11:$M$123,F$1,FALSE)</f>
        <v>822162761.36170006</v>
      </c>
      <c r="G59" s="2">
        <f>+VLOOKUP($A59,'All effects'!$B$11:$M$123,G$1,FALSE)</f>
        <v>1246806220.60273</v>
      </c>
      <c r="H59" s="2">
        <f>+VLOOKUP($A59,'All effects'!$B$11:$M$123,H$1,FALSE)</f>
        <v>555877114.81327999</v>
      </c>
      <c r="I59" s="2">
        <f>+VLOOKUP($A59,'All effects'!$B$11:$M$123,I$1,FALSE)</f>
        <v>1345597769.98858</v>
      </c>
      <c r="J59" s="2">
        <f>+VLOOKUP($A59,'All effects'!$B$11:$M$123,J$1,FALSE)</f>
        <v>654668665.72843003</v>
      </c>
      <c r="K59" s="2">
        <f>+VLOOKUP($A59,'All effects'!$B$11:$M$123,K$1,FALSE)</f>
        <v>30101517.282504458</v>
      </c>
      <c r="L59" s="2">
        <f>+VLOOKUP($A59,'All effects'!$B$11:$M$123,L$1,FALSE)</f>
        <v>78032928.985537261</v>
      </c>
      <c r="M59" s="2">
        <f>+VLOOKUP($A59,'All effects'!$B$11:$M$123,M$1,FALSE)</f>
        <v>424643459.24103355</v>
      </c>
      <c r="N59" s="2">
        <f>+VLOOKUP($A59,'All effects'!$B$11:$M$123,N$1,FALSE)</f>
        <v>-50860137.6828169</v>
      </c>
      <c r="O59" s="1">
        <f t="shared" si="17"/>
        <v>3340365.3827356612</v>
      </c>
      <c r="P59" s="1">
        <f t="shared" si="18"/>
        <v>5065649.4480277197</v>
      </c>
      <c r="Q59" s="1">
        <f t="shared" si="19"/>
        <v>2258473.332338592</v>
      </c>
      <c r="R59" s="1">
        <f t="shared" si="20"/>
        <v>5467029.6700275028</v>
      </c>
      <c r="S59" s="1">
        <f t="shared" si="21"/>
        <v>2659853.5605517686</v>
      </c>
      <c r="T59" s="1">
        <f t="shared" si="22"/>
        <v>122299.46553619376</v>
      </c>
      <c r="U59" s="1">
        <f t="shared" si="23"/>
        <v>317040.0156108329</v>
      </c>
      <c r="V59" s="1">
        <f t="shared" si="24"/>
        <v>1725284.0652920729</v>
      </c>
      <c r="W59" s="1">
        <f t="shared" si="25"/>
        <v>-206639.67192514273</v>
      </c>
      <c r="X59" s="1">
        <f t="shared" si="7"/>
        <v>0.10698004544142981</v>
      </c>
      <c r="Y59" s="1">
        <f t="shared" si="8"/>
        <v>5.7679095376914652E-2</v>
      </c>
      <c r="Z59" s="1">
        <f t="shared" si="9"/>
        <v>0.23956202720001679</v>
      </c>
      <c r="AA59" s="1">
        <f t="shared" si="10"/>
        <v>0.2</v>
      </c>
      <c r="AB59" s="1">
        <f t="shared" si="26"/>
        <v>2.9564408442825303E-4</v>
      </c>
      <c r="AC59" s="1">
        <f t="shared" si="11"/>
        <v>4.0629003644037705E-3</v>
      </c>
    </row>
    <row r="60" spans="1:29" x14ac:dyDescent="0.35">
      <c r="A60" s="1" t="s">
        <v>41</v>
      </c>
      <c r="B60" s="1">
        <v>0.94999999999999896</v>
      </c>
      <c r="C60" s="1">
        <v>1.1000000000000001</v>
      </c>
      <c r="D60" s="1">
        <v>0</v>
      </c>
      <c r="E60" s="1">
        <v>1</v>
      </c>
      <c r="F60" s="2">
        <f>+VLOOKUP($A60,'All effects'!$B$11:$M$123,F$1,FALSE)</f>
        <v>2819539878.5823898</v>
      </c>
      <c r="G60" s="2">
        <f>+VLOOKUP($A60,'All effects'!$B$11:$M$123,G$1,FALSE)</f>
        <v>3248123263.3248801</v>
      </c>
      <c r="H60" s="2">
        <f>+VLOOKUP($A60,'All effects'!$B$11:$M$123,H$1,FALSE)</f>
        <v>1100420866.5238099</v>
      </c>
      <c r="I60" s="2">
        <f>+VLOOKUP($A60,'All effects'!$B$11:$M$123,I$1,FALSE)</f>
        <v>3311550227.04632</v>
      </c>
      <c r="J60" s="2">
        <f>+VLOOKUP($A60,'All effects'!$B$11:$M$123,J$1,FALSE)</f>
        <v>1163847831.77455</v>
      </c>
      <c r="K60" s="2">
        <f>+VLOOKUP($A60,'All effects'!$B$11:$M$123,K$1,FALSE)</f>
        <v>20982521.418549169</v>
      </c>
      <c r="L60" s="2">
        <f>+VLOOKUP($A60,'All effects'!$B$11:$M$123,L$1,FALSE)</f>
        <v>33834302.287399366</v>
      </c>
      <c r="M60" s="2">
        <f>+VLOOKUP($A60,'All effects'!$B$11:$M$123,M$1,FALSE)</f>
        <v>428583384.74249375</v>
      </c>
      <c r="N60" s="2">
        <f>+VLOOKUP($A60,'All effects'!$B$11:$M$123,N$1,FALSE)</f>
        <v>-50575182.852588803</v>
      </c>
      <c r="O60" s="1">
        <f t="shared" si="17"/>
        <v>37060.381468405605</v>
      </c>
      <c r="P60" s="1">
        <f t="shared" si="18"/>
        <v>42693.734573367903</v>
      </c>
      <c r="Q60" s="1">
        <f t="shared" si="19"/>
        <v>14464.06819742172</v>
      </c>
      <c r="R60" s="1">
        <f t="shared" si="20"/>
        <v>43527.426442298354</v>
      </c>
      <c r="S60" s="1">
        <f t="shared" si="21"/>
        <v>15297.76008645348</v>
      </c>
      <c r="T60" s="1">
        <f t="shared" si="22"/>
        <v>275.7968609869053</v>
      </c>
      <c r="U60" s="1">
        <f t="shared" si="23"/>
        <v>444.72226089556557</v>
      </c>
      <c r="V60" s="1">
        <f t="shared" si="24"/>
        <v>5633.3531049623471</v>
      </c>
      <c r="W60" s="1">
        <f t="shared" si="25"/>
        <v>-664.76646902177765</v>
      </c>
      <c r="X60" s="1">
        <f t="shared" ref="X60:X91" si="33">+VLOOKUP(B60,$AE$28:$AI$40,3,FALSE)</f>
        <v>0.10698004544142981</v>
      </c>
      <c r="Y60" s="1">
        <f t="shared" ref="Y60:Y91" si="34">+VLOOKUP(C60,$AK$28:$AO$36,3,FALSE)</f>
        <v>1.8660097647635486E-4</v>
      </c>
      <c r="Z60" s="1">
        <f t="shared" ref="Z60:Z91" si="35">+VLOOKUP(D60,$AQ$28:$AU$32,3,FALSE)</f>
        <v>0.23956202720001679</v>
      </c>
      <c r="AA60" s="1">
        <f t="shared" ref="AA60:AA91" si="36">+VLOOKUP(E60,$AW$28:$BA$32,3,FALSE)</f>
        <v>0.2</v>
      </c>
      <c r="AB60" s="1">
        <f t="shared" si="26"/>
        <v>9.5645527176298285E-7</v>
      </c>
      <c r="AC60" s="1">
        <f t="shared" ref="AC60:AC91" si="37">+AB60/SUM($AB$28:$AB$139)</f>
        <v>1.3144123886993522E-5</v>
      </c>
    </row>
    <row r="61" spans="1:29" x14ac:dyDescent="0.35">
      <c r="A61" s="1" t="s">
        <v>73</v>
      </c>
      <c r="B61" s="1">
        <v>1.05</v>
      </c>
      <c r="C61" s="1">
        <v>0.9</v>
      </c>
      <c r="D61" s="1">
        <v>0</v>
      </c>
      <c r="E61" s="1">
        <v>1</v>
      </c>
      <c r="F61" s="2">
        <f>+VLOOKUP($A61,'All effects'!$B$11:$M$123,F$1,FALSE)</f>
        <v>2175323621.26473</v>
      </c>
      <c r="G61" s="2">
        <f>+VLOOKUP($A61,'All effects'!$B$11:$M$123,G$1,FALSE)</f>
        <v>2587657151.1331601</v>
      </c>
      <c r="H61" s="2">
        <f>+VLOOKUP($A61,'All effects'!$B$11:$M$123,H$1,FALSE)</f>
        <v>1060150901.27807</v>
      </c>
      <c r="I61" s="2">
        <f>+VLOOKUP($A61,'All effects'!$B$11:$M$123,I$1,FALSE)</f>
        <v>2673239868.3684402</v>
      </c>
      <c r="J61" s="2">
        <f>+VLOOKUP($A61,'All effects'!$B$11:$M$123,J$1,FALSE)</f>
        <v>1145733620.04265</v>
      </c>
      <c r="K61" s="2">
        <f>+VLOOKUP($A61,'All effects'!$B$11:$M$123,K$1,FALSE)</f>
        <v>40629916.196172722</v>
      </c>
      <c r="L61" s="2">
        <f>+VLOOKUP($A61,'All effects'!$B$11:$M$123,L$1,FALSE)</f>
        <v>74707983.015065655</v>
      </c>
      <c r="M61" s="2">
        <f>+VLOOKUP($A61,'All effects'!$B$11:$M$123,M$1,FALSE)</f>
        <v>412333529.86842942</v>
      </c>
      <c r="N61" s="2">
        <f>+VLOOKUP($A61,'All effects'!$B$11:$M$123,N$1,FALSE)</f>
        <v>-51504650.416388713</v>
      </c>
      <c r="O61" s="1">
        <f t="shared" ref="O61:O92" si="38">+F61*$AC61</f>
        <v>24748.001712453097</v>
      </c>
      <c r="P61" s="1">
        <f t="shared" ref="P61:P92" si="39">+G61*$AC61</f>
        <v>29438.996102222511</v>
      </c>
      <c r="Q61" s="1">
        <f t="shared" ref="Q61:Q92" si="40">+H61*$AC61</f>
        <v>12061.017525766782</v>
      </c>
      <c r="R61" s="1">
        <f t="shared" ref="R61:R92" si="41">+I61*$AC61</f>
        <v>30412.644901872696</v>
      </c>
      <c r="S61" s="1">
        <f t="shared" ref="S61:S92" si="42">+J61*$AC61</f>
        <v>13034.666342815352</v>
      </c>
      <c r="T61" s="1">
        <f t="shared" si="22"/>
        <v>462.23432034223333</v>
      </c>
      <c r="U61" s="1">
        <f t="shared" si="23"/>
        <v>849.93022349282876</v>
      </c>
      <c r="V61" s="1">
        <f t="shared" si="24"/>
        <v>4690.9943897694084</v>
      </c>
      <c r="W61" s="1">
        <f t="shared" si="25"/>
        <v>-585.95289649960853</v>
      </c>
      <c r="X61" s="1">
        <f t="shared" si="33"/>
        <v>9.2594970120099068E-2</v>
      </c>
      <c r="Y61" s="1">
        <f t="shared" si="34"/>
        <v>1.8660097647635801E-4</v>
      </c>
      <c r="Z61" s="1">
        <f t="shared" si="35"/>
        <v>0.23956202720001679</v>
      </c>
      <c r="AA61" s="1">
        <f t="shared" si="36"/>
        <v>0.2</v>
      </c>
      <c r="AB61" s="1">
        <f t="shared" si="26"/>
        <v>8.2784548225484909E-7</v>
      </c>
      <c r="AC61" s="1">
        <f t="shared" si="37"/>
        <v>1.1376698837143433E-5</v>
      </c>
    </row>
    <row r="62" spans="1:29" x14ac:dyDescent="0.35">
      <c r="A62" s="1" t="s">
        <v>74</v>
      </c>
      <c r="B62" s="1">
        <v>1.05</v>
      </c>
      <c r="C62" s="1">
        <v>0.94999999999999896</v>
      </c>
      <c r="D62" s="1">
        <v>0</v>
      </c>
      <c r="E62" s="1">
        <v>1</v>
      </c>
      <c r="F62" s="2">
        <f>+VLOOKUP($A62,'All effects'!$B$11:$M$123,F$1,FALSE)</f>
        <v>665453532.01770103</v>
      </c>
      <c r="G62" s="2">
        <f>+VLOOKUP($A62,'All effects'!$B$11:$M$123,G$1,FALSE)</f>
        <v>1083825338.7392001</v>
      </c>
      <c r="H62" s="2">
        <f>+VLOOKUP($A62,'All effects'!$B$11:$M$123,H$1,FALSE)</f>
        <v>579332078.71977198</v>
      </c>
      <c r="I62" s="2">
        <f>+VLOOKUP($A62,'All effects'!$B$11:$M$123,I$1,FALSE)</f>
        <v>1170059563.26563</v>
      </c>
      <c r="J62" s="2">
        <f>+VLOOKUP($A62,'All effects'!$B$11:$M$123,J$1,FALSE)</f>
        <v>665566304.77549601</v>
      </c>
      <c r="K62" s="2">
        <f>+VLOOKUP($A62,'All effects'!$B$11:$M$123,K$1,FALSE)</f>
        <v>24280322.627353299</v>
      </c>
      <c r="L62" s="2">
        <f>+VLOOKUP($A62,'All effects'!$B$11:$M$123,L$1,FALSE)</f>
        <v>59427356.944097117</v>
      </c>
      <c r="M62" s="2">
        <f>+VLOOKUP($A62,'All effects'!$B$11:$M$123,M$1,FALSE)</f>
        <v>418371806.72150648</v>
      </c>
      <c r="N62" s="2">
        <f>+VLOOKUP($A62,'All effects'!$B$11:$M$123,N$1,FALSE)</f>
        <v>-51087190.209679566</v>
      </c>
      <c r="O62" s="1">
        <f t="shared" si="38"/>
        <v>2340122.1344991722</v>
      </c>
      <c r="P62" s="1">
        <f t="shared" si="39"/>
        <v>3811361.0388759649</v>
      </c>
      <c r="Q62" s="1">
        <f t="shared" si="40"/>
        <v>2037268.9532910818</v>
      </c>
      <c r="R62" s="1">
        <f t="shared" si="41"/>
        <v>4114610.7893939354</v>
      </c>
      <c r="S62" s="1">
        <f t="shared" si="42"/>
        <v>2340518.7091869409</v>
      </c>
      <c r="T62" s="1">
        <f t="shared" si="22"/>
        <v>85383.753604510392</v>
      </c>
      <c r="U62" s="1">
        <f t="shared" si="23"/>
        <v>208981.19355983156</v>
      </c>
      <c r="V62" s="1">
        <f t="shared" si="24"/>
        <v>1471238.9043768188</v>
      </c>
      <c r="W62" s="1">
        <f t="shared" si="25"/>
        <v>-179652.31056262623</v>
      </c>
      <c r="X62" s="1">
        <f t="shared" si="33"/>
        <v>9.2594970120099068E-2</v>
      </c>
      <c r="Y62" s="1">
        <f t="shared" si="34"/>
        <v>5.7679095376910239E-2</v>
      </c>
      <c r="Z62" s="1">
        <f t="shared" si="35"/>
        <v>0.23956202720001679</v>
      </c>
      <c r="AA62" s="1">
        <f t="shared" si="36"/>
        <v>0.2</v>
      </c>
      <c r="AB62" s="1">
        <f t="shared" si="26"/>
        <v>2.5589029291264958E-4</v>
      </c>
      <c r="AC62" s="1">
        <f t="shared" si="37"/>
        <v>3.5165823335609331E-3</v>
      </c>
    </row>
    <row r="63" spans="1:29" x14ac:dyDescent="0.35">
      <c r="A63" s="1" t="s">
        <v>84</v>
      </c>
      <c r="B63" s="1">
        <v>1.05</v>
      </c>
      <c r="C63" s="1">
        <v>1.05</v>
      </c>
      <c r="D63" s="1">
        <v>0</v>
      </c>
      <c r="E63" s="1">
        <v>1</v>
      </c>
      <c r="F63" s="2">
        <f>+VLOOKUP($A63,'All effects'!$B$11:$M$123,F$1,FALSE)</f>
        <v>-1408410972.84356</v>
      </c>
      <c r="G63" s="2">
        <f>+VLOOKUP($A63,'All effects'!$B$11:$M$123,G$1,FALSE)</f>
        <v>-985098559.65277302</v>
      </c>
      <c r="H63" s="2">
        <f>+VLOOKUP($A63,'All effects'!$B$11:$M$123,H$1,FALSE)</f>
        <v>-16194940.7217183</v>
      </c>
      <c r="I63" s="2">
        <f>+VLOOKUP($A63,'All effects'!$B$11:$M$123,I$1,FALSE)</f>
        <v>-841172335.42437506</v>
      </c>
      <c r="J63" s="2">
        <f>+VLOOKUP($A63,'All effects'!$B$11:$M$123,J$1,FALSE)</f>
        <v>127731285.03598</v>
      </c>
      <c r="K63" s="2">
        <f>+VLOOKUP($A63,'All effects'!$B$11:$M$123,K$1,FALSE)</f>
        <v>19282729.820641309</v>
      </c>
      <c r="L63" s="2">
        <f>+VLOOKUP($A63,'All effects'!$B$11:$M$123,L$1,FALSE)</f>
        <v>112285511.01800667</v>
      </c>
      <c r="M63" s="2">
        <f>+VLOOKUP($A63,'All effects'!$B$11:$M$123,M$1,FALSE)</f>
        <v>423312413.19078606</v>
      </c>
      <c r="N63" s="2">
        <f>+VLOOKUP($A63,'All effects'!$B$11:$M$123,N$1,FALSE)</f>
        <v>-50923443.031032987</v>
      </c>
      <c r="O63" s="1">
        <f t="shared" si="38"/>
        <v>-4952793.145495411</v>
      </c>
      <c r="P63" s="1">
        <f t="shared" si="39"/>
        <v>-3464180.1916915285</v>
      </c>
      <c r="Q63" s="1">
        <f t="shared" si="40"/>
        <v>-56950.842435065497</v>
      </c>
      <c r="R63" s="1">
        <f t="shared" si="41"/>
        <v>-2958051.7742337761</v>
      </c>
      <c r="S63" s="1">
        <f t="shared" si="42"/>
        <v>449177.58040059777</v>
      </c>
      <c r="T63" s="1">
        <f t="shared" si="22"/>
        <v>67809.307030101016</v>
      </c>
      <c r="U63" s="1">
        <f t="shared" si="23"/>
        <v>394861.2443608141</v>
      </c>
      <c r="V63" s="1">
        <f t="shared" si="24"/>
        <v>1488612.9538038787</v>
      </c>
      <c r="W63" s="1">
        <f t="shared" si="25"/>
        <v>-179076.48012704097</v>
      </c>
      <c r="X63" s="1">
        <f t="shared" si="33"/>
        <v>9.2594970120099068E-2</v>
      </c>
      <c r="Y63" s="1">
        <f t="shared" si="34"/>
        <v>5.7679095376914652E-2</v>
      </c>
      <c r="Z63" s="1">
        <f t="shared" si="35"/>
        <v>0.23956202720001679</v>
      </c>
      <c r="AA63" s="1">
        <f t="shared" si="36"/>
        <v>0.2</v>
      </c>
      <c r="AB63" s="1">
        <f t="shared" si="26"/>
        <v>2.5589029291266926E-4</v>
      </c>
      <c r="AC63" s="1">
        <f t="shared" si="37"/>
        <v>3.5165823335612033E-3</v>
      </c>
    </row>
    <row r="64" spans="1:29" x14ac:dyDescent="0.35">
      <c r="A64" s="1" t="s">
        <v>89</v>
      </c>
      <c r="B64" s="1">
        <v>1.05</v>
      </c>
      <c r="C64" s="1">
        <v>1.1000000000000001</v>
      </c>
      <c r="D64" s="1">
        <v>0</v>
      </c>
      <c r="E64" s="1">
        <v>1</v>
      </c>
      <c r="F64" s="2">
        <f>+VLOOKUP($A64,'All effects'!$B$11:$M$123,F$1,FALSE)</f>
        <v>1065892271.05366</v>
      </c>
      <c r="G64" s="2">
        <f>+VLOOKUP($A64,'All effects'!$B$11:$M$123,G$1,FALSE)</f>
        <v>1488939020.6454501</v>
      </c>
      <c r="H64" s="2">
        <f>+VLOOKUP($A64,'All effects'!$B$11:$M$123,H$1,FALSE)</f>
        <v>717479629.97671294</v>
      </c>
      <c r="I64" s="2">
        <f>+VLOOKUP($A64,'All effects'!$B$11:$M$123,I$1,FALSE)</f>
        <v>1579060304.06882</v>
      </c>
      <c r="J64" s="2">
        <f>+VLOOKUP($A64,'All effects'!$B$11:$M$123,J$1,FALSE)</f>
        <v>807600914.92938197</v>
      </c>
      <c r="K64" s="2">
        <f>+VLOOKUP($A64,'All effects'!$B$11:$M$123,K$1,FALSE)</f>
        <v>25280817.897184066</v>
      </c>
      <c r="L64" s="2">
        <f>+VLOOKUP($A64,'All effects'!$B$11:$M$123,L$1,FALSE)</f>
        <v>64315634.933777645</v>
      </c>
      <c r="M64" s="2">
        <f>+VLOOKUP($A64,'All effects'!$B$11:$M$123,M$1,FALSE)</f>
        <v>423046749.59178948</v>
      </c>
      <c r="N64" s="2">
        <f>+VLOOKUP($A64,'All effects'!$B$11:$M$123,N$1,FALSE)</f>
        <v>-51086466.386773683</v>
      </c>
      <c r="O64" s="1">
        <f t="shared" si="38"/>
        <v>12126.335360616142</v>
      </c>
      <c r="P64" s="1">
        <f t="shared" si="39"/>
        <v>16939.210824754286</v>
      </c>
      <c r="Q64" s="1">
        <f t="shared" si="40"/>
        <v>8162.5496720300325</v>
      </c>
      <c r="R64" s="1">
        <f t="shared" si="41"/>
        <v>17964.493525078797</v>
      </c>
      <c r="S64" s="1">
        <f t="shared" si="42"/>
        <v>9187.8323897529172</v>
      </c>
      <c r="T64" s="1">
        <f t="shared" si="22"/>
        <v>287.61225157292398</v>
      </c>
      <c r="U64" s="1">
        <f t="shared" si="23"/>
        <v>731.69960916123728</v>
      </c>
      <c r="V64" s="1">
        <f t="shared" si="24"/>
        <v>4812.8754641381383</v>
      </c>
      <c r="W64" s="1">
        <f t="shared" si="25"/>
        <v>-581.19534273616534</v>
      </c>
      <c r="X64" s="1">
        <f t="shared" si="33"/>
        <v>9.2594970120099068E-2</v>
      </c>
      <c r="Y64" s="1">
        <f t="shared" si="34"/>
        <v>1.8660097647635486E-4</v>
      </c>
      <c r="Z64" s="1">
        <f t="shared" si="35"/>
        <v>0.23956202720001679</v>
      </c>
      <c r="AA64" s="1">
        <f t="shared" si="36"/>
        <v>0.2</v>
      </c>
      <c r="AB64" s="1">
        <f t="shared" si="26"/>
        <v>8.2784548225483501E-7</v>
      </c>
      <c r="AC64" s="1">
        <f t="shared" si="37"/>
        <v>1.137669883714324E-5</v>
      </c>
    </row>
    <row r="65" spans="1:29" x14ac:dyDescent="0.35">
      <c r="A65" s="1" t="s">
        <v>91</v>
      </c>
      <c r="B65" s="1">
        <v>1.1000000000000001</v>
      </c>
      <c r="C65" s="1">
        <v>0.9</v>
      </c>
      <c r="D65" s="1">
        <v>0</v>
      </c>
      <c r="E65" s="1">
        <v>1</v>
      </c>
      <c r="F65" s="2">
        <f>+VLOOKUP($A65,'All effects'!$B$11:$M$123,F$1,FALSE)</f>
        <v>1267132107.427</v>
      </c>
      <c r="G65" s="2">
        <f>+VLOOKUP($A65,'All effects'!$B$11:$M$123,G$1,FALSE)</f>
        <v>1667934513.3167</v>
      </c>
      <c r="H65" s="2">
        <f>+VLOOKUP($A65,'All effects'!$B$11:$M$123,H$1,FALSE)</f>
        <v>1000105689.60745</v>
      </c>
      <c r="I65" s="2">
        <f>+VLOOKUP($A65,'All effects'!$B$11:$M$123,I$1,FALSE)</f>
        <v>1756371244.2869101</v>
      </c>
      <c r="J65" s="2">
        <f>+VLOOKUP($A65,'All effects'!$B$11:$M$123,J$1,FALSE)</f>
        <v>1088542422.1069601</v>
      </c>
      <c r="K65" s="2">
        <f>+VLOOKUP($A65,'All effects'!$B$11:$M$123,K$1,FALSE)</f>
        <v>44527678.851342872</v>
      </c>
      <c r="L65" s="2">
        <f>+VLOOKUP($A65,'All effects'!$B$11:$M$123,L$1,FALSE)</f>
        <v>80696704.919416353</v>
      </c>
      <c r="M65" s="2">
        <f>+VLOOKUP($A65,'All effects'!$B$11:$M$123,M$1,FALSE)</f>
        <v>400802405.8896957</v>
      </c>
      <c r="N65" s="2">
        <f>+VLOOKUP($A65,'All effects'!$B$11:$M$123,N$1,FALSE)</f>
        <v>-52267704.902132787</v>
      </c>
      <c r="O65" s="1">
        <f t="shared" si="38"/>
        <v>10527.480735436777</v>
      </c>
      <c r="P65" s="1">
        <f t="shared" si="39"/>
        <v>13857.393679785091</v>
      </c>
      <c r="Q65" s="1">
        <f t="shared" si="40"/>
        <v>8308.9942390633478</v>
      </c>
      <c r="R65" s="1">
        <f t="shared" si="41"/>
        <v>14592.136313277651</v>
      </c>
      <c r="S65" s="1">
        <f t="shared" si="42"/>
        <v>9043.7368852615091</v>
      </c>
      <c r="T65" s="1">
        <f t="shared" si="22"/>
        <v>369.94112812205992</v>
      </c>
      <c r="U65" s="1">
        <f t="shared" si="23"/>
        <v>670.43759800027294</v>
      </c>
      <c r="V65" s="1">
        <f t="shared" si="24"/>
        <v>3329.9129443482802</v>
      </c>
      <c r="W65" s="1">
        <f t="shared" si="25"/>
        <v>-434.24616361431532</v>
      </c>
      <c r="X65" s="1">
        <f t="shared" si="33"/>
        <v>6.7619770758894304E-2</v>
      </c>
      <c r="Y65" s="1">
        <f t="shared" si="34"/>
        <v>1.8660097647635801E-4</v>
      </c>
      <c r="Z65" s="1">
        <f t="shared" si="35"/>
        <v>0.23956202720001679</v>
      </c>
      <c r="AA65" s="1">
        <f t="shared" si="36"/>
        <v>0.2</v>
      </c>
      <c r="AB65" s="1">
        <f t="shared" si="26"/>
        <v>6.0455467139578684E-7</v>
      </c>
      <c r="AC65" s="1">
        <f t="shared" si="37"/>
        <v>8.3081161575280092E-6</v>
      </c>
    </row>
    <row r="66" spans="1:29" x14ac:dyDescent="0.35">
      <c r="A66" s="1" t="s">
        <v>92</v>
      </c>
      <c r="B66" s="1">
        <v>1.1000000000000001</v>
      </c>
      <c r="C66" s="1">
        <v>0.94999999999999896</v>
      </c>
      <c r="D66" s="1">
        <v>0</v>
      </c>
      <c r="E66" s="1">
        <v>1</v>
      </c>
      <c r="F66" s="2">
        <f>+VLOOKUP($A66,'All effects'!$B$11:$M$123,F$1,FALSE)</f>
        <v>1615373795.7476001</v>
      </c>
      <c r="G66" s="2">
        <f>+VLOOKUP($A66,'All effects'!$B$11:$M$123,G$1,FALSE)</f>
        <v>2016735958.04544</v>
      </c>
      <c r="H66" s="2">
        <f>+VLOOKUP($A66,'All effects'!$B$11:$M$123,H$1,FALSE)</f>
        <v>987915516.09999704</v>
      </c>
      <c r="I66" s="2">
        <f>+VLOOKUP($A66,'All effects'!$B$11:$M$123,I$1,FALSE)</f>
        <v>2104403769.32288</v>
      </c>
      <c r="J66" s="2">
        <f>+VLOOKUP($A66,'All effects'!$B$11:$M$123,J$1,FALSE)</f>
        <v>1075583328.90674</v>
      </c>
      <c r="K66" s="2">
        <f>+VLOOKUP($A66,'All effects'!$B$11:$M$123,K$1,FALSE)</f>
        <v>29085492.088309921</v>
      </c>
      <c r="L66" s="2">
        <f>+VLOOKUP($A66,'All effects'!$B$11:$M$123,L$1,FALSE)</f>
        <v>64713377.264412366</v>
      </c>
      <c r="M66" s="2">
        <f>+VLOOKUP($A66,'All effects'!$B$11:$M$123,M$1,FALSE)</f>
        <v>401362162.29783273</v>
      </c>
      <c r="N66" s="2">
        <f>+VLOOKUP($A66,'All effects'!$B$11:$M$123,N$1,FALSE)</f>
        <v>-52039926.101346366</v>
      </c>
      <c r="O66" s="1">
        <f t="shared" si="38"/>
        <v>4148395.1876138826</v>
      </c>
      <c r="P66" s="1">
        <f t="shared" si="39"/>
        <v>5179121.8633527877</v>
      </c>
      <c r="Q66" s="1">
        <f t="shared" si="40"/>
        <v>2537037.5473137</v>
      </c>
      <c r="R66" s="1">
        <f t="shared" si="41"/>
        <v>5404259.0590714179</v>
      </c>
      <c r="S66" s="1">
        <f t="shared" si="42"/>
        <v>2762174.7469596891</v>
      </c>
      <c r="T66" s="1">
        <f t="shared" si="22"/>
        <v>74693.619350613255</v>
      </c>
      <c r="U66" s="1">
        <f t="shared" si="23"/>
        <v>166188.57104444195</v>
      </c>
      <c r="V66" s="1">
        <f t="shared" si="24"/>
        <v>1030726.6757388868</v>
      </c>
      <c r="W66" s="1">
        <f t="shared" si="25"/>
        <v>-133642.24402482423</v>
      </c>
      <c r="X66" s="1">
        <f t="shared" si="33"/>
        <v>6.7619770758894304E-2</v>
      </c>
      <c r="Y66" s="1">
        <f t="shared" si="34"/>
        <v>5.7679095376910239E-2</v>
      </c>
      <c r="Z66" s="1">
        <f t="shared" si="35"/>
        <v>0.23956202720001679</v>
      </c>
      <c r="AA66" s="1">
        <f t="shared" si="36"/>
        <v>0.2</v>
      </c>
      <c r="AB66" s="1">
        <f t="shared" si="26"/>
        <v>1.8687022549644699E-4</v>
      </c>
      <c r="AC66" s="1">
        <f t="shared" si="37"/>
        <v>2.5680713643704937E-3</v>
      </c>
    </row>
    <row r="67" spans="1:29" x14ac:dyDescent="0.35">
      <c r="A67" s="1" t="s">
        <v>102</v>
      </c>
      <c r="B67" s="1">
        <v>1.1000000000000001</v>
      </c>
      <c r="C67" s="1">
        <v>1.05</v>
      </c>
      <c r="D67" s="1">
        <v>0</v>
      </c>
      <c r="E67" s="1">
        <v>1</v>
      </c>
      <c r="F67" s="2">
        <f>+VLOOKUP($A67,'All effects'!$B$11:$M$123,F$1,FALSE)</f>
        <v>2488641637.6882901</v>
      </c>
      <c r="G67" s="2">
        <f>+VLOOKUP($A67,'All effects'!$B$11:$M$123,G$1,FALSE)</f>
        <v>2904960370.1417499</v>
      </c>
      <c r="H67" s="2">
        <f>+VLOOKUP($A67,'All effects'!$B$11:$M$123,H$1,FALSE)</f>
        <v>981813964.60201597</v>
      </c>
      <c r="I67" s="2">
        <f>+VLOOKUP($A67,'All effects'!$B$11:$M$123,I$1,FALSE)</f>
        <v>2973802534.5953398</v>
      </c>
      <c r="J67" s="2">
        <f>+VLOOKUP($A67,'All effects'!$B$11:$M$123,J$1,FALSE)</f>
        <v>1050656130.58491</v>
      </c>
      <c r="K67" s="2">
        <f>+VLOOKUP($A67,'All effects'!$B$11:$M$123,K$1,FALSE)</f>
        <v>35080449.322660357</v>
      </c>
      <c r="L67" s="2">
        <f>+VLOOKUP($A67,'All effects'!$B$11:$M$123,L$1,FALSE)</f>
        <v>51847564.869262278</v>
      </c>
      <c r="M67" s="2">
        <f>+VLOOKUP($A67,'All effects'!$B$11:$M$123,M$1,FALSE)</f>
        <v>416318732.45345587</v>
      </c>
      <c r="N67" s="2">
        <f>+VLOOKUP($A67,'All effects'!$B$11:$M$123,N$1,FALSE)</f>
        <v>-52075048.90699099</v>
      </c>
      <c r="O67" s="1">
        <f t="shared" si="38"/>
        <v>6391009.3259278759</v>
      </c>
      <c r="P67" s="1">
        <f t="shared" si="39"/>
        <v>7460145.5411927085</v>
      </c>
      <c r="Q67" s="1">
        <f t="shared" si="40"/>
        <v>2521368.3276336957</v>
      </c>
      <c r="R67" s="1">
        <f t="shared" si="41"/>
        <v>7636937.1323872712</v>
      </c>
      <c r="S67" s="1">
        <f t="shared" si="42"/>
        <v>2698159.92275562</v>
      </c>
      <c r="T67" s="1">
        <f t="shared" si="22"/>
        <v>90089.097354781232</v>
      </c>
      <c r="U67" s="1">
        <f t="shared" si="23"/>
        <v>133148.24665310423</v>
      </c>
      <c r="V67" s="1">
        <f t="shared" si="24"/>
        <v>1069136.2152648228</v>
      </c>
      <c r="W67" s="1">
        <f t="shared" si="25"/>
        <v>-133732.44189624678</v>
      </c>
      <c r="X67" s="1">
        <f t="shared" si="33"/>
        <v>6.7619770758894304E-2</v>
      </c>
      <c r="Y67" s="1">
        <f t="shared" si="34"/>
        <v>5.7679095376914652E-2</v>
      </c>
      <c r="Z67" s="1">
        <f t="shared" si="35"/>
        <v>0.23956202720001679</v>
      </c>
      <c r="AA67" s="1">
        <f t="shared" si="36"/>
        <v>0.2</v>
      </c>
      <c r="AB67" s="1">
        <f t="shared" si="26"/>
        <v>1.8687022549646127E-4</v>
      </c>
      <c r="AC67" s="1">
        <f t="shared" si="37"/>
        <v>2.5680713643706902E-3</v>
      </c>
    </row>
    <row r="68" spans="1:29" x14ac:dyDescent="0.35">
      <c r="A68" s="1" t="s">
        <v>107</v>
      </c>
      <c r="B68" s="1">
        <v>1.1000000000000001</v>
      </c>
      <c r="C68" s="1">
        <v>1.1000000000000001</v>
      </c>
      <c r="D68" s="1">
        <v>0</v>
      </c>
      <c r="E68" s="1">
        <v>1</v>
      </c>
      <c r="F68" s="2">
        <f>+VLOOKUP($A68,'All effects'!$B$11:$M$123,F$1,FALSE)</f>
        <v>-1985853327.6826</v>
      </c>
      <c r="G68" s="2">
        <f>+VLOOKUP($A68,'All effects'!$B$11:$M$123,G$1,FALSE)</f>
        <v>-1562909905.2701499</v>
      </c>
      <c r="H68" s="2">
        <f>+VLOOKUP($A68,'All effects'!$B$11:$M$123,H$1,FALSE)</f>
        <v>65787083.538263597</v>
      </c>
      <c r="I68" s="2">
        <f>+VLOOKUP($A68,'All effects'!$B$11:$M$123,I$1,FALSE)</f>
        <v>-1400679700.3541601</v>
      </c>
      <c r="J68" s="2">
        <f>+VLOOKUP($A68,'All effects'!$B$11:$M$123,J$1,FALSE)</f>
        <v>228017289.98355499</v>
      </c>
      <c r="K68" s="2">
        <f>+VLOOKUP($A68,'All effects'!$B$11:$M$123,K$1,FALSE)</f>
        <v>47199425.655840643</v>
      </c>
      <c r="L68" s="2">
        <f>+VLOOKUP($A68,'All effects'!$B$11:$M$123,L$1,FALSE)</f>
        <v>157313992.61317551</v>
      </c>
      <c r="M68" s="2">
        <f>+VLOOKUP($A68,'All effects'!$B$11:$M$123,M$1,FALSE)</f>
        <v>422943422.41244954</v>
      </c>
      <c r="N68" s="2">
        <f>+VLOOKUP($A68,'All effects'!$B$11:$M$123,N$1,FALSE)</f>
        <v>-52115637.958655983</v>
      </c>
      <c r="O68" s="1">
        <f t="shared" si="38"/>
        <v>-16498.700118200297</v>
      </c>
      <c r="P68" s="1">
        <f t="shared" si="39"/>
        <v>-12984.837036735285</v>
      </c>
      <c r="Q68" s="1">
        <f t="shared" si="40"/>
        <v>546.56673170088357</v>
      </c>
      <c r="R68" s="1">
        <f t="shared" si="41"/>
        <v>-11637.009650033693</v>
      </c>
      <c r="S68" s="1">
        <f t="shared" si="42"/>
        <v>1894.394131108091</v>
      </c>
      <c r="T68" s="1">
        <f t="shared" si="22"/>
        <v>392.13831091732516</v>
      </c>
      <c r="U68" s="1">
        <f t="shared" si="23"/>
        <v>1306.9829238347436</v>
      </c>
      <c r="V68" s="1">
        <f t="shared" si="24"/>
        <v>3513.8630814650073</v>
      </c>
      <c r="W68" s="1">
        <f t="shared" si="25"/>
        <v>-432.98277378418254</v>
      </c>
      <c r="X68" s="1">
        <f t="shared" si="33"/>
        <v>6.7619770758894304E-2</v>
      </c>
      <c r="Y68" s="1">
        <f t="shared" si="34"/>
        <v>1.8660097647635486E-4</v>
      </c>
      <c r="Z68" s="1">
        <f t="shared" si="35"/>
        <v>0.23956202720001679</v>
      </c>
      <c r="AA68" s="1">
        <f t="shared" si="36"/>
        <v>0.2</v>
      </c>
      <c r="AB68" s="1">
        <f t="shared" si="26"/>
        <v>6.0455467139577667E-7</v>
      </c>
      <c r="AC68" s="1">
        <f t="shared" si="37"/>
        <v>8.3081161575278703E-6</v>
      </c>
    </row>
    <row r="69" spans="1:29" x14ac:dyDescent="0.35">
      <c r="A69" s="1" t="s">
        <v>109</v>
      </c>
      <c r="B69" s="1">
        <v>1.19999999999999</v>
      </c>
      <c r="C69" s="1">
        <v>0.9</v>
      </c>
      <c r="D69" s="1">
        <v>0</v>
      </c>
      <c r="E69" s="1">
        <v>1</v>
      </c>
      <c r="F69" s="2">
        <f>+VLOOKUP($A69,'All effects'!$B$11:$M$123,F$1,FALSE)</f>
        <v>-1132528294.9488299</v>
      </c>
      <c r="G69" s="2">
        <f>+VLOOKUP($A69,'All effects'!$B$11:$M$123,G$1,FALSE)</f>
        <v>-730747634.454584</v>
      </c>
      <c r="H69" s="2">
        <f>+VLOOKUP($A69,'All effects'!$B$11:$M$123,H$1,FALSE)</f>
        <v>754681617.76578903</v>
      </c>
      <c r="I69" s="2">
        <f>+VLOOKUP($A69,'All effects'!$B$11:$M$123,I$1,FALSE)</f>
        <v>-595750315.011024</v>
      </c>
      <c r="J69" s="2">
        <f>+VLOOKUP($A69,'All effects'!$B$11:$M$123,J$1,FALSE)</f>
        <v>889678938.73864806</v>
      </c>
      <c r="K69" s="2">
        <f>+VLOOKUP($A69,'All effects'!$B$11:$M$123,K$1,FALSE)</f>
        <v>68609749.674422726</v>
      </c>
      <c r="L69" s="2">
        <f>+VLOOKUP($A69,'All effects'!$B$11:$M$123,L$1,FALSE)</f>
        <v>150870277.9814257</v>
      </c>
      <c r="M69" s="2">
        <f>+VLOOKUP($A69,'All effects'!$B$11:$M$123,M$1,FALSE)</f>
        <v>401780660.49425209</v>
      </c>
      <c r="N69" s="2">
        <f>+VLOOKUP($A69,'All effects'!$B$11:$M$123,N$1,FALSE)</f>
        <v>-52736791.136556178</v>
      </c>
      <c r="O69" s="1">
        <f t="shared" si="38"/>
        <v>-3430.1163799359874</v>
      </c>
      <c r="P69" s="1">
        <f t="shared" si="39"/>
        <v>-2213.2333838558934</v>
      </c>
      <c r="Q69" s="1">
        <f t="shared" si="40"/>
        <v>2285.7228294256292</v>
      </c>
      <c r="R69" s="1">
        <f t="shared" si="41"/>
        <v>-1804.3636728419817</v>
      </c>
      <c r="S69" s="1">
        <f t="shared" si="42"/>
        <v>2694.5925450713662</v>
      </c>
      <c r="T69" s="1">
        <f t="shared" si="22"/>
        <v>207.80004105078746</v>
      </c>
      <c r="U69" s="1">
        <f t="shared" si="23"/>
        <v>456.94453203305261</v>
      </c>
      <c r="V69" s="1">
        <f t="shared" si="24"/>
        <v>1216.8829960801129</v>
      </c>
      <c r="W69" s="1">
        <f t="shared" si="25"/>
        <v>-159.72522003164389</v>
      </c>
      <c r="X69" s="1">
        <f t="shared" si="33"/>
        <v>2.4650794910542041E-2</v>
      </c>
      <c r="Y69" s="1">
        <f t="shared" si="34"/>
        <v>1.8660097647635801E-4</v>
      </c>
      <c r="Z69" s="1">
        <f t="shared" si="35"/>
        <v>0.23956202720001679</v>
      </c>
      <c r="AA69" s="1">
        <f t="shared" si="36"/>
        <v>0.2</v>
      </c>
      <c r="AB69" s="1">
        <f t="shared" si="26"/>
        <v>2.2039047233574744E-7</v>
      </c>
      <c r="AC69" s="1">
        <f t="shared" si="37"/>
        <v>3.0287246643060406E-6</v>
      </c>
    </row>
    <row r="70" spans="1:29" x14ac:dyDescent="0.35">
      <c r="A70" s="1" t="s">
        <v>110</v>
      </c>
      <c r="B70" s="1">
        <v>1.19999999999999</v>
      </c>
      <c r="C70" s="1">
        <v>0.94999999999999896</v>
      </c>
      <c r="D70" s="1">
        <v>0</v>
      </c>
      <c r="E70" s="1">
        <v>1</v>
      </c>
      <c r="F70" s="2">
        <f>+VLOOKUP($A70,'All effects'!$B$11:$M$123,F$1,FALSE)</f>
        <v>-284245300.08278102</v>
      </c>
      <c r="G70" s="2">
        <f>+VLOOKUP($A70,'All effects'!$B$11:$M$123,G$1,FALSE)</f>
        <v>117567266.20552699</v>
      </c>
      <c r="H70" s="2">
        <f>+VLOOKUP($A70,'All effects'!$B$11:$M$123,H$1,FALSE)</f>
        <v>854694145.50052202</v>
      </c>
      <c r="I70" s="2">
        <f>+VLOOKUP($A70,'All effects'!$B$11:$M$123,I$1,FALSE)</f>
        <v>250903092.85628599</v>
      </c>
      <c r="J70" s="2">
        <f>+VLOOKUP($A70,'All effects'!$B$11:$M$123,J$1,FALSE)</f>
        <v>988029973.68058002</v>
      </c>
      <c r="K70" s="2">
        <f>+VLOOKUP($A70,'All effects'!$B$11:$M$123,K$1,FALSE)</f>
        <v>51015504.04139965</v>
      </c>
      <c r="L70" s="2">
        <f>+VLOOKUP($A70,'All effects'!$B$11:$M$123,L$1,FALSE)</f>
        <v>131623929.0526043</v>
      </c>
      <c r="M70" s="2">
        <f>+VLOOKUP($A70,'All effects'!$B$11:$M$123,M$1,FALSE)</f>
        <v>401812566.28830832</v>
      </c>
      <c r="N70" s="2">
        <f>+VLOOKUP($A70,'All effects'!$B$11:$M$123,N$1,FALSE)</f>
        <v>-52727401.639553107</v>
      </c>
      <c r="O70" s="1">
        <f t="shared" si="38"/>
        <v>-266107.80644832348</v>
      </c>
      <c r="P70" s="1">
        <f t="shared" si="39"/>
        <v>110065.38124277718</v>
      </c>
      <c r="Q70" s="1">
        <f t="shared" si="40"/>
        <v>800156.71033832512</v>
      </c>
      <c r="R70" s="1">
        <f t="shared" si="41"/>
        <v>234893.14212633096</v>
      </c>
      <c r="S70" s="1">
        <f t="shared" si="42"/>
        <v>924984.47265359445</v>
      </c>
      <c r="T70" s="1">
        <f t="shared" si="22"/>
        <v>47760.240437955523</v>
      </c>
      <c r="U70" s="1">
        <f t="shared" si="23"/>
        <v>123225.09827285653</v>
      </c>
      <c r="V70" s="1">
        <f t="shared" si="24"/>
        <v>376173.18769110093</v>
      </c>
      <c r="W70" s="1">
        <f t="shared" si="25"/>
        <v>-49362.903048651642</v>
      </c>
      <c r="X70" s="1">
        <f t="shared" si="33"/>
        <v>2.4650794910542041E-2</v>
      </c>
      <c r="Y70" s="1">
        <f t="shared" si="34"/>
        <v>5.7679095376910239E-2</v>
      </c>
      <c r="Z70" s="1">
        <f t="shared" si="35"/>
        <v>0.23956202720001679</v>
      </c>
      <c r="AA70" s="1">
        <f t="shared" si="36"/>
        <v>0.2</v>
      </c>
      <c r="AB70" s="1">
        <f t="shared" si="26"/>
        <v>6.8123561377110214E-5</v>
      </c>
      <c r="AC70" s="1">
        <f t="shared" si="37"/>
        <v>9.3619069997225859E-4</v>
      </c>
    </row>
    <row r="71" spans="1:29" x14ac:dyDescent="0.35">
      <c r="A71" s="1" t="s">
        <v>112</v>
      </c>
      <c r="B71" s="1">
        <v>1.19999999999999</v>
      </c>
      <c r="C71" s="1">
        <v>1.05</v>
      </c>
      <c r="D71" s="1">
        <v>0</v>
      </c>
      <c r="E71" s="1">
        <v>1</v>
      </c>
      <c r="F71" s="2">
        <f>+VLOOKUP($A71,'All effects'!$B$11:$M$123,F$1,FALSE)</f>
        <v>178048477.06077999</v>
      </c>
      <c r="G71" s="2">
        <f>+VLOOKUP($A71,'All effects'!$B$11:$M$123,G$1,FALSE)</f>
        <v>561026175.75221705</v>
      </c>
      <c r="H71" s="2">
        <f>+VLOOKUP($A71,'All effects'!$B$11:$M$123,H$1,FALSE)</f>
        <v>879393049.75253797</v>
      </c>
      <c r="I71" s="2">
        <f>+VLOOKUP($A71,'All effects'!$B$11:$M$123,I$1,FALSE)</f>
        <v>684049513.00506794</v>
      </c>
      <c r="J71" s="2">
        <f>+VLOOKUP($A71,'All effects'!$B$11:$M$123,J$1,FALSE)</f>
        <v>1002416388.53468</v>
      </c>
      <c r="K71" s="2">
        <f>+VLOOKUP($A71,'All effects'!$B$11:$M$123,K$1,FALSE)</f>
        <v>38898824.552376576</v>
      </c>
      <c r="L71" s="2">
        <f>+VLOOKUP($A71,'All effects'!$B$11:$M$123,L$1,FALSE)</f>
        <v>109361424.39458212</v>
      </c>
      <c r="M71" s="2">
        <f>+VLOOKUP($A71,'All effects'!$B$11:$M$123,M$1,FALSE)</f>
        <v>382977698.69143558</v>
      </c>
      <c r="N71" s="2">
        <f>+VLOOKUP($A71,'All effects'!$B$11:$M$123,N$1,FALSE)</f>
        <v>-52560737.410644285</v>
      </c>
      <c r="O71" s="1">
        <f t="shared" si="38"/>
        <v>166687.32836853899</v>
      </c>
      <c r="P71" s="1">
        <f t="shared" si="39"/>
        <v>525227.48818026762</v>
      </c>
      <c r="Q71" s="1">
        <f t="shared" si="40"/>
        <v>823279.5947986308</v>
      </c>
      <c r="R71" s="1">
        <f t="shared" si="41"/>
        <v>640400.79239594622</v>
      </c>
      <c r="S71" s="1">
        <f t="shared" si="42"/>
        <v>938452.90044601739</v>
      </c>
      <c r="T71" s="1">
        <f t="shared" si="22"/>
        <v>36416.717785790293</v>
      </c>
      <c r="U71" s="1">
        <f t="shared" si="23"/>
        <v>102383.1484539349</v>
      </c>
      <c r="V71" s="1">
        <f t="shared" si="24"/>
        <v>358540.15981172724</v>
      </c>
      <c r="W71" s="1">
        <f t="shared" si="25"/>
        <v>-49206.873547532916</v>
      </c>
      <c r="X71" s="1">
        <f t="shared" si="33"/>
        <v>2.4650794910542041E-2</v>
      </c>
      <c r="Y71" s="1">
        <f t="shared" si="34"/>
        <v>5.7679095376914652E-2</v>
      </c>
      <c r="Z71" s="1">
        <f t="shared" si="35"/>
        <v>0.23956202720001679</v>
      </c>
      <c r="AA71" s="1">
        <f t="shared" si="36"/>
        <v>0.2</v>
      </c>
      <c r="AB71" s="1">
        <f t="shared" si="26"/>
        <v>6.8123561377115432E-5</v>
      </c>
      <c r="AC71" s="1">
        <f t="shared" si="37"/>
        <v>9.3619069997233025E-4</v>
      </c>
    </row>
    <row r="72" spans="1:29" x14ac:dyDescent="0.35">
      <c r="A72" s="1" t="s">
        <v>113</v>
      </c>
      <c r="B72" s="1">
        <v>1.19999999999999</v>
      </c>
      <c r="C72" s="1">
        <v>1.1000000000000001</v>
      </c>
      <c r="D72" s="1">
        <v>0</v>
      </c>
      <c r="E72" s="1">
        <v>1</v>
      </c>
      <c r="F72" s="2">
        <f>+VLOOKUP($A72,'All effects'!$B$11:$M$123,F$1,FALSE)</f>
        <v>383145399.94677103</v>
      </c>
      <c r="G72" s="2">
        <f>+VLOOKUP($A72,'All effects'!$B$11:$M$123,G$1,FALSE)</f>
        <v>768082606.45318401</v>
      </c>
      <c r="H72" s="2">
        <f>+VLOOKUP($A72,'All effects'!$B$11:$M$123,H$1,FALSE)</f>
        <v>690514010.36515796</v>
      </c>
      <c r="I72" s="2">
        <f>+VLOOKUP($A72,'All effects'!$B$11:$M$123,I$1,FALSE)</f>
        <v>860941900.22684598</v>
      </c>
      <c r="J72" s="2">
        <f>+VLOOKUP($A72,'All effects'!$B$11:$M$123,J$1,FALSE)</f>
        <v>783373305.66812098</v>
      </c>
      <c r="K72" s="2">
        <f>+VLOOKUP($A72,'All effects'!$B$11:$M$123,K$1,FALSE)</f>
        <v>30943857.734409511</v>
      </c>
      <c r="L72" s="2">
        <f>+VLOOKUP($A72,'All effects'!$B$11:$M$123,L$1,FALSE)</f>
        <v>71220003.916048914</v>
      </c>
      <c r="M72" s="2">
        <f>+VLOOKUP($A72,'All effects'!$B$11:$M$123,M$1,FALSE)</f>
        <v>384937206.50641191</v>
      </c>
      <c r="N72" s="2">
        <f>+VLOOKUP($A72,'All effects'!$B$11:$M$123,N$1,FALSE)</f>
        <v>-52583147.592022218</v>
      </c>
      <c r="O72" s="1">
        <f t="shared" si="38"/>
        <v>1160.4419228341681</v>
      </c>
      <c r="P72" s="1">
        <f t="shared" si="39"/>
        <v>2326.3107343891893</v>
      </c>
      <c r="Q72" s="1">
        <f t="shared" si="40"/>
        <v>2091.3768142417957</v>
      </c>
      <c r="R72" s="1">
        <f t="shared" si="41"/>
        <v>2607.5559677515148</v>
      </c>
      <c r="S72" s="1">
        <f t="shared" si="42"/>
        <v>2372.6220522359531</v>
      </c>
      <c r="T72" s="1">
        <f t="shared" si="22"/>
        <v>93.720425128981745</v>
      </c>
      <c r="U72" s="1">
        <f t="shared" si="23"/>
        <v>215.7057824525065</v>
      </c>
      <c r="V72" s="1">
        <f t="shared" si="24"/>
        <v>1165.8688115550178</v>
      </c>
      <c r="W72" s="1">
        <f t="shared" si="25"/>
        <v>-159.25987603879977</v>
      </c>
      <c r="X72" s="1">
        <f t="shared" si="33"/>
        <v>2.4650794910542041E-2</v>
      </c>
      <c r="Y72" s="1">
        <f t="shared" si="34"/>
        <v>1.8660097647635486E-4</v>
      </c>
      <c r="Z72" s="1">
        <f t="shared" si="35"/>
        <v>0.23956202720001679</v>
      </c>
      <c r="AA72" s="1">
        <f t="shared" si="36"/>
        <v>0.2</v>
      </c>
      <c r="AB72" s="1">
        <f t="shared" si="26"/>
        <v>2.2039047233574374E-7</v>
      </c>
      <c r="AC72" s="1">
        <f t="shared" si="37"/>
        <v>3.0287246643059894E-6</v>
      </c>
    </row>
    <row r="73" spans="1:29" x14ac:dyDescent="0.35">
      <c r="A73" s="1" t="s">
        <v>9</v>
      </c>
      <c r="B73" s="1">
        <v>0.9</v>
      </c>
      <c r="C73" s="1">
        <v>0.94999999999999896</v>
      </c>
      <c r="D73" s="1">
        <v>-5.0000000000000001E-3</v>
      </c>
      <c r="E73" s="1">
        <v>0.9</v>
      </c>
      <c r="F73" s="2">
        <f>+VLOOKUP($A73,'All effects'!$B$11:$M$123,F$1,FALSE)</f>
        <v>62735248.987925701</v>
      </c>
      <c r="G73" s="2">
        <f>+VLOOKUP($A73,'All effects'!$B$11:$M$123,G$1,FALSE)</f>
        <v>487306824.52296197</v>
      </c>
      <c r="H73" s="2">
        <f>+VLOOKUP($A73,'All effects'!$B$11:$M$123,H$1,FALSE)</f>
        <v>1000324106.61222</v>
      </c>
      <c r="I73" s="2">
        <f>+VLOOKUP($A73,'All effects'!$B$11:$M$123,I$1,FALSE)</f>
        <v>621457379.29022002</v>
      </c>
      <c r="J73" s="2">
        <f>+VLOOKUP($A73,'All effects'!$B$11:$M$123,J$1,FALSE)</f>
        <v>1134474662.9087801</v>
      </c>
      <c r="K73" s="2">
        <f>+VLOOKUP($A73,'All effects'!$B$11:$M$123,K$1,FALSE)</f>
        <v>40079629.028548852</v>
      </c>
      <c r="L73" s="2">
        <f>+VLOOKUP($A73,'All effects'!$B$11:$M$123,L$1,FALSE)</f>
        <v>117134777.24565732</v>
      </c>
      <c r="M73" s="2">
        <f>+VLOOKUP($A73,'All effects'!$B$11:$M$123,M$1,FALSE)</f>
        <v>424571575.53503644</v>
      </c>
      <c r="N73" s="2">
        <f>+VLOOKUP($A73,'All effects'!$B$11:$M$123,N$1,FALSE)</f>
        <v>-57095406.550148487</v>
      </c>
      <c r="O73" s="1">
        <f t="shared" si="38"/>
        <v>184942.80714443879</v>
      </c>
      <c r="P73" s="1">
        <f t="shared" si="39"/>
        <v>1436575.0279442531</v>
      </c>
      <c r="Q73" s="1">
        <f t="shared" si="40"/>
        <v>2948944.1951003219</v>
      </c>
      <c r="R73" s="1">
        <f t="shared" si="41"/>
        <v>1832049.351851305</v>
      </c>
      <c r="S73" s="1">
        <f t="shared" si="42"/>
        <v>3344418.523515739</v>
      </c>
      <c r="T73" s="1">
        <f t="shared" si="22"/>
        <v>118154.29477731397</v>
      </c>
      <c r="U73" s="1">
        <f t="shared" si="23"/>
        <v>345312.00349933736</v>
      </c>
      <c r="V73" s="1">
        <f t="shared" si="24"/>
        <v>1251632.2207998147</v>
      </c>
      <c r="W73" s="1">
        <f t="shared" si="25"/>
        <v>-168316.61518502532</v>
      </c>
      <c r="X73" s="1">
        <f t="shared" si="33"/>
        <v>8.5502397236307037E-2</v>
      </c>
      <c r="Y73" s="1">
        <f t="shared" si="34"/>
        <v>5.7679095376910239E-2</v>
      </c>
      <c r="Z73" s="1">
        <f t="shared" si="35"/>
        <v>0.21748640442715655</v>
      </c>
      <c r="AA73" s="1">
        <f t="shared" si="36"/>
        <v>0.2</v>
      </c>
      <c r="AB73" s="1">
        <f t="shared" si="26"/>
        <v>2.145155803840788E-4</v>
      </c>
      <c r="AC73" s="1">
        <f t="shared" si="37"/>
        <v>2.9479887324593817E-3</v>
      </c>
    </row>
    <row r="74" spans="1:29" x14ac:dyDescent="0.35">
      <c r="A74" s="1" t="s">
        <v>10</v>
      </c>
      <c r="B74" s="1">
        <v>0.9</v>
      </c>
      <c r="C74" s="1">
        <v>0.94999999999999896</v>
      </c>
      <c r="D74" s="1">
        <v>-5.0000000000000001E-3</v>
      </c>
      <c r="E74" s="1">
        <v>1.3</v>
      </c>
      <c r="F74" s="2">
        <f>+VLOOKUP($A74,'All effects'!$B$11:$M$123,F$1,FALSE)</f>
        <v>565431075.52376699</v>
      </c>
      <c r="G74" s="2">
        <f>+VLOOKUP($A74,'All effects'!$B$11:$M$123,G$1,FALSE)</f>
        <v>990002885.69562995</v>
      </c>
      <c r="H74" s="2">
        <f>+VLOOKUP($A74,'All effects'!$B$11:$M$123,H$1,FALSE)</f>
        <v>1080959076.8275399</v>
      </c>
      <c r="I74" s="2">
        <f>+VLOOKUP($A74,'All effects'!$B$11:$M$123,I$1,FALSE)</f>
        <v>1098171952.65555</v>
      </c>
      <c r="J74" s="2">
        <f>+VLOOKUP($A74,'All effects'!$B$11:$M$123,J$1,FALSE)</f>
        <v>1189128145.3167601</v>
      </c>
      <c r="K74" s="2">
        <f>+VLOOKUP($A74,'All effects'!$B$11:$M$123,K$1,FALSE)</f>
        <v>31446720.022488452</v>
      </c>
      <c r="L74" s="2">
        <f>+VLOOKUP($A74,'All effects'!$B$11:$M$123,L$1,FALSE)</f>
        <v>102689852.95777649</v>
      </c>
      <c r="M74" s="2">
        <f>+VLOOKUP($A74,'All effects'!$B$11:$M$123,M$1,FALSE)</f>
        <v>424571810.17186183</v>
      </c>
      <c r="N74" s="2">
        <f>+VLOOKUP($A74,'All effects'!$B$11:$M$123,N$1,FALSE)</f>
        <v>-36925934.024634384</v>
      </c>
      <c r="O74" s="1">
        <f t="shared" si="38"/>
        <v>1666884.4396264548</v>
      </c>
      <c r="P74" s="1">
        <f t="shared" si="39"/>
        <v>2918517.3521329905</v>
      </c>
      <c r="Q74" s="1">
        <f t="shared" si="40"/>
        <v>3186655.1787372828</v>
      </c>
      <c r="R74" s="1">
        <f t="shared" si="41"/>
        <v>3237398.5427314788</v>
      </c>
      <c r="S74" s="1">
        <f t="shared" si="42"/>
        <v>3505536.3738441309</v>
      </c>
      <c r="T74" s="1">
        <f t="shared" si="22"/>
        <v>92704.576299100794</v>
      </c>
      <c r="U74" s="1">
        <f t="shared" si="23"/>
        <v>302728.52945743577</v>
      </c>
      <c r="V74" s="1">
        <f t="shared" si="24"/>
        <v>1251632.9125065322</v>
      </c>
      <c r="W74" s="1">
        <f t="shared" si="25"/>
        <v>-108857.23744016066</v>
      </c>
      <c r="X74" s="1">
        <f t="shared" si="33"/>
        <v>8.5502397236307037E-2</v>
      </c>
      <c r="Y74" s="1">
        <f t="shared" si="34"/>
        <v>5.7679095376910239E-2</v>
      </c>
      <c r="Z74" s="1">
        <f t="shared" si="35"/>
        <v>0.21748640442715655</v>
      </c>
      <c r="AA74" s="1">
        <f t="shared" si="36"/>
        <v>0.2</v>
      </c>
      <c r="AB74" s="1">
        <f t="shared" si="26"/>
        <v>2.145155803840788E-4</v>
      </c>
      <c r="AC74" s="1">
        <f t="shared" si="37"/>
        <v>2.9479887324593817E-3</v>
      </c>
    </row>
    <row r="75" spans="1:29" x14ac:dyDescent="0.35">
      <c r="A75" s="1" t="s">
        <v>11</v>
      </c>
      <c r="B75" s="1">
        <v>0.9</v>
      </c>
      <c r="C75" s="1">
        <v>0.94999999999999896</v>
      </c>
      <c r="D75" s="1">
        <v>0.01</v>
      </c>
      <c r="E75" s="1">
        <v>0.9</v>
      </c>
      <c r="F75" s="2">
        <f>+VLOOKUP($A75,'All effects'!$B$11:$M$123,F$1,FALSE)</f>
        <v>-198477524.639671</v>
      </c>
      <c r="G75" s="2">
        <f>+VLOOKUP($A75,'All effects'!$B$11:$M$123,G$1,FALSE)</f>
        <v>234923130.60491499</v>
      </c>
      <c r="H75" s="2">
        <f>+VLOOKUP($A75,'All effects'!$B$11:$M$123,H$1,FALSE)</f>
        <v>897999504.36574805</v>
      </c>
      <c r="I75" s="2">
        <f>+VLOOKUP($A75,'All effects'!$B$11:$M$123,I$1,FALSE)</f>
        <v>385631673.61372501</v>
      </c>
      <c r="J75" s="2">
        <f>+VLOOKUP($A75,'All effects'!$B$11:$M$123,J$1,FALSE)</f>
        <v>1048708048.90386</v>
      </c>
      <c r="K75" s="2">
        <f>+VLOOKUP($A75,'All effects'!$B$11:$M$123,K$1,FALSE)</f>
        <v>47805917.562536918</v>
      </c>
      <c r="L75" s="2">
        <f>+VLOOKUP($A75,'All effects'!$B$11:$M$123,L$1,FALSE)</f>
        <v>143322191.79434159</v>
      </c>
      <c r="M75" s="2">
        <f>+VLOOKUP($A75,'All effects'!$B$11:$M$123,M$1,FALSE)</f>
        <v>433400655.24458557</v>
      </c>
      <c r="N75" s="2">
        <f>+VLOOKUP($A75,'All effects'!$B$11:$M$123,N$1,FALSE)</f>
        <v>-55192268.777005911</v>
      </c>
      <c r="O75" s="1">
        <f t="shared" si="38"/>
        <v>-437803.82937162585</v>
      </c>
      <c r="P75" s="1">
        <f t="shared" si="39"/>
        <v>518195.93363794411</v>
      </c>
      <c r="Q75" s="1">
        <f t="shared" si="40"/>
        <v>1980816.8330338271</v>
      </c>
      <c r="R75" s="1">
        <f t="shared" si="41"/>
        <v>850630.43657756504</v>
      </c>
      <c r="S75" s="1">
        <f t="shared" si="42"/>
        <v>2313251.3393467986</v>
      </c>
      <c r="T75" s="1">
        <f t="shared" si="22"/>
        <v>105450.80010192542</v>
      </c>
      <c r="U75" s="1">
        <f t="shared" si="23"/>
        <v>316141.61107365857</v>
      </c>
      <c r="V75" s="1">
        <f t="shared" si="24"/>
        <v>955999.76300956903</v>
      </c>
      <c r="W75" s="1">
        <f t="shared" si="25"/>
        <v>-121743.69196788901</v>
      </c>
      <c r="X75" s="1">
        <f t="shared" si="33"/>
        <v>8.5502397236307037E-2</v>
      </c>
      <c r="Y75" s="1">
        <f t="shared" si="34"/>
        <v>5.7679095376910239E-2</v>
      </c>
      <c r="Z75" s="1">
        <f t="shared" si="35"/>
        <v>0.16273258197283502</v>
      </c>
      <c r="AA75" s="1">
        <f t="shared" si="36"/>
        <v>0.2</v>
      </c>
      <c r="AB75" s="1">
        <f t="shared" si="26"/>
        <v>1.6050968501341178E-4</v>
      </c>
      <c r="AC75" s="1">
        <f t="shared" si="37"/>
        <v>2.2058106083620468E-3</v>
      </c>
    </row>
    <row r="76" spans="1:29" x14ac:dyDescent="0.35">
      <c r="A76" s="1" t="s">
        <v>12</v>
      </c>
      <c r="B76" s="1">
        <v>0.9</v>
      </c>
      <c r="C76" s="1">
        <v>0.94999999999999896</v>
      </c>
      <c r="D76" s="1">
        <v>0.01</v>
      </c>
      <c r="E76" s="1">
        <v>1.3</v>
      </c>
      <c r="F76" s="2">
        <f>+VLOOKUP($A76,'All effects'!$B$11:$M$123,F$1,FALSE)</f>
        <v>1289798355.88133</v>
      </c>
      <c r="G76" s="2">
        <f>+VLOOKUP($A76,'All effects'!$B$11:$M$123,G$1,FALSE)</f>
        <v>1723199344.12393</v>
      </c>
      <c r="H76" s="2">
        <f>+VLOOKUP($A76,'All effects'!$B$11:$M$123,H$1,FALSE)</f>
        <v>912551165.21295404</v>
      </c>
      <c r="I76" s="2">
        <f>+VLOOKUP($A76,'All effects'!$B$11:$M$123,I$1,FALSE)</f>
        <v>1808931620.1079299</v>
      </c>
      <c r="J76" s="2">
        <f>+VLOOKUP($A76,'All effects'!$B$11:$M$123,J$1,FALSE)</f>
        <v>998283442.72625601</v>
      </c>
      <c r="K76" s="2">
        <f>+VLOOKUP($A76,'All effects'!$B$11:$M$123,K$1,FALSE)</f>
        <v>26577127.493572038</v>
      </c>
      <c r="L76" s="2">
        <f>+VLOOKUP($A76,'All effects'!$B$11:$M$123,L$1,FALSE)</f>
        <v>78095039.933925614</v>
      </c>
      <c r="M76" s="2">
        <f>+VLOOKUP($A76,'All effects'!$B$11:$M$123,M$1,FALSE)</f>
        <v>433400988.24259627</v>
      </c>
      <c r="N76" s="2">
        <f>+VLOOKUP($A76,'All effects'!$B$11:$M$123,N$1,FALSE)</f>
        <v>-34214363.543648191</v>
      </c>
      <c r="O76" s="1">
        <f t="shared" si="38"/>
        <v>2845050.8960509645</v>
      </c>
      <c r="P76" s="1">
        <f t="shared" si="39"/>
        <v>3801051.3935910859</v>
      </c>
      <c r="Q76" s="1">
        <f t="shared" si="40"/>
        <v>2012915.0408998809</v>
      </c>
      <c r="R76" s="1">
        <f t="shared" si="41"/>
        <v>3990160.5574356159</v>
      </c>
      <c r="S76" s="1">
        <f t="shared" si="42"/>
        <v>2202024.2081177612</v>
      </c>
      <c r="T76" s="1">
        <f t="shared" si="22"/>
        <v>58624.109765111818</v>
      </c>
      <c r="U76" s="1">
        <f t="shared" si="23"/>
        <v>172262.8675467108</v>
      </c>
      <c r="V76" s="1">
        <f t="shared" si="24"/>
        <v>956000.49754011363</v>
      </c>
      <c r="W76" s="1">
        <f t="shared" si="25"/>
        <v>-75470.406062934853</v>
      </c>
      <c r="X76" s="1">
        <f t="shared" si="33"/>
        <v>8.5502397236307037E-2</v>
      </c>
      <c r="Y76" s="1">
        <f t="shared" si="34"/>
        <v>5.7679095376910239E-2</v>
      </c>
      <c r="Z76" s="1">
        <f t="shared" si="35"/>
        <v>0.16273258197283502</v>
      </c>
      <c r="AA76" s="1">
        <f t="shared" si="36"/>
        <v>0.2</v>
      </c>
      <c r="AB76" s="1">
        <f t="shared" si="26"/>
        <v>1.6050968501341178E-4</v>
      </c>
      <c r="AC76" s="1">
        <f t="shared" si="37"/>
        <v>2.2058106083620468E-3</v>
      </c>
    </row>
    <row r="77" spans="1:29" x14ac:dyDescent="0.35">
      <c r="A77" s="1" t="s">
        <v>14</v>
      </c>
      <c r="B77" s="1">
        <v>0.9</v>
      </c>
      <c r="C77" s="1">
        <v>1</v>
      </c>
      <c r="D77" s="1">
        <v>-5.0000000000000001E-3</v>
      </c>
      <c r="E77" s="1">
        <v>0.9</v>
      </c>
      <c r="F77" s="2">
        <f>+VLOOKUP($A77,'All effects'!$B$11:$M$123,F$1,FALSE)</f>
        <v>1243700304.0197301</v>
      </c>
      <c r="G77" s="2">
        <f>+VLOOKUP($A77,'All effects'!$B$11:$M$123,G$1,FALSE)</f>
        <v>1669890285.07985</v>
      </c>
      <c r="H77" s="2">
        <f>+VLOOKUP($A77,'All effects'!$B$11:$M$123,H$1,FALSE)</f>
        <v>753296739.12711203</v>
      </c>
      <c r="I77" s="2">
        <f>+VLOOKUP($A77,'All effects'!$B$11:$M$123,I$1,FALSE)</f>
        <v>1774416787.38429</v>
      </c>
      <c r="J77" s="2">
        <f>+VLOOKUP($A77,'All effects'!$B$11:$M$123,J$1,FALSE)</f>
        <v>857823242.96084702</v>
      </c>
      <c r="K77" s="2">
        <f>+VLOOKUP($A77,'All effects'!$B$11:$M$123,K$1,FALSE)</f>
        <v>31725685.258786336</v>
      </c>
      <c r="L77" s="2">
        <f>+VLOOKUP($A77,'All effects'!$B$11:$M$123,L$1,FALSE)</f>
        <v>79208083.256247029</v>
      </c>
      <c r="M77" s="2">
        <f>+VLOOKUP($A77,'All effects'!$B$11:$M$123,M$1,FALSE)</f>
        <v>426189981.06012738</v>
      </c>
      <c r="N77" s="2">
        <f>+VLOOKUP($A77,'All effects'!$B$11:$M$123,N$1,FALSE)</f>
        <v>-57044104.306973666</v>
      </c>
      <c r="O77" s="1">
        <f t="shared" si="38"/>
        <v>24789992.908981722</v>
      </c>
      <c r="P77" s="1">
        <f t="shared" si="39"/>
        <v>33285002.980308212</v>
      </c>
      <c r="Q77" s="1">
        <f t="shared" si="40"/>
        <v>15015048.851370156</v>
      </c>
      <c r="R77" s="1">
        <f t="shared" si="41"/>
        <v>35368472.158978306</v>
      </c>
      <c r="S77" s="1">
        <f t="shared" si="42"/>
        <v>17098518.060522839</v>
      </c>
      <c r="T77" s="1">
        <f t="shared" si="22"/>
        <v>632370.60412057478</v>
      </c>
      <c r="U77" s="1">
        <f t="shared" si="23"/>
        <v>1578811.0816649343</v>
      </c>
      <c r="V77" s="1">
        <f t="shared" si="24"/>
        <v>8495010.0713266414</v>
      </c>
      <c r="W77" s="1">
        <f t="shared" si="25"/>
        <v>-1137028.7011256188</v>
      </c>
      <c r="X77" s="1">
        <f t="shared" si="33"/>
        <v>8.5502397236307037E-2</v>
      </c>
      <c r="Y77" s="1">
        <f t="shared" si="34"/>
        <v>0.38998983123577174</v>
      </c>
      <c r="Z77" s="1">
        <f t="shared" si="35"/>
        <v>0.21748640442715655</v>
      </c>
      <c r="AA77" s="1">
        <f t="shared" si="36"/>
        <v>0.2</v>
      </c>
      <c r="AB77" s="1">
        <f t="shared" si="26"/>
        <v>1.4504196788238874E-3</v>
      </c>
      <c r="AC77" s="1">
        <f t="shared" si="37"/>
        <v>1.9932449022371915E-2</v>
      </c>
    </row>
    <row r="78" spans="1:29" x14ac:dyDescent="0.35">
      <c r="A78" s="1" t="s">
        <v>15</v>
      </c>
      <c r="B78" s="1">
        <v>0.9</v>
      </c>
      <c r="C78" s="1">
        <v>1</v>
      </c>
      <c r="D78" s="1">
        <v>-5.0000000000000001E-3</v>
      </c>
      <c r="E78" s="1">
        <v>1.3</v>
      </c>
      <c r="F78" s="2">
        <f>+VLOOKUP($A78,'All effects'!$B$11:$M$123,F$1,FALSE)</f>
        <v>982462321.26610303</v>
      </c>
      <c r="G78" s="2">
        <f>+VLOOKUP($A78,'All effects'!$B$11:$M$123,G$1,FALSE)</f>
        <v>1408652559.6703701</v>
      </c>
      <c r="H78" s="2">
        <f>+VLOOKUP($A78,'All effects'!$B$11:$M$123,H$1,FALSE)</f>
        <v>813393260.66139805</v>
      </c>
      <c r="I78" s="2">
        <f>+VLOOKUP($A78,'All effects'!$B$11:$M$123,I$1,FALSE)</f>
        <v>1485707505.43768</v>
      </c>
      <c r="J78" s="2">
        <f>+VLOOKUP($A78,'All effects'!$B$11:$M$123,J$1,FALSE)</f>
        <v>890448207.95801198</v>
      </c>
      <c r="K78" s="2">
        <f>+VLOOKUP($A78,'All effects'!$B$11:$M$123,K$1,FALSE)</f>
        <v>37686368.823568039</v>
      </c>
      <c r="L78" s="2">
        <f>+VLOOKUP($A78,'All effects'!$B$11:$M$123,L$1,FALSE)</f>
        <v>77428095.333357066</v>
      </c>
      <c r="M78" s="2">
        <f>+VLOOKUP($A78,'All effects'!$B$11:$M$123,M$1,FALSE)</f>
        <v>426190238.40426677</v>
      </c>
      <c r="N78" s="2">
        <f>+VLOOKUP($A78,'All effects'!$B$11:$M$123,N$1,FALSE)</f>
        <v>-37313219.257524356</v>
      </c>
      <c r="O78" s="1">
        <f t="shared" si="38"/>
        <v>19582880.135037776</v>
      </c>
      <c r="P78" s="1">
        <f t="shared" si="39"/>
        <v>28077895.335863363</v>
      </c>
      <c r="Q78" s="1">
        <f t="shared" si="40"/>
        <v>16212919.703274189</v>
      </c>
      <c r="R78" s="1">
        <f t="shared" si="41"/>
        <v>29613789.114291903</v>
      </c>
      <c r="S78" s="1">
        <f t="shared" si="42"/>
        <v>17748813.512185499</v>
      </c>
      <c r="T78" s="1">
        <f t="shared" si="22"/>
        <v>751181.62541407614</v>
      </c>
      <c r="U78" s="1">
        <f t="shared" si="23"/>
        <v>1543331.5631314924</v>
      </c>
      <c r="V78" s="1">
        <f t="shared" si="24"/>
        <v>8495015.2008255813</v>
      </c>
      <c r="W78" s="1">
        <f t="shared" si="25"/>
        <v>-743743.84071119025</v>
      </c>
      <c r="X78" s="1">
        <f t="shared" si="33"/>
        <v>8.5502397236307037E-2</v>
      </c>
      <c r="Y78" s="1">
        <f t="shared" si="34"/>
        <v>0.38998983123577174</v>
      </c>
      <c r="Z78" s="1">
        <f t="shared" si="35"/>
        <v>0.21748640442715655</v>
      </c>
      <c r="AA78" s="1">
        <f t="shared" si="36"/>
        <v>0.2</v>
      </c>
      <c r="AB78" s="1">
        <f t="shared" si="26"/>
        <v>1.4504196788238874E-3</v>
      </c>
      <c r="AC78" s="1">
        <f t="shared" si="37"/>
        <v>1.9932449022371915E-2</v>
      </c>
    </row>
    <row r="79" spans="1:29" x14ac:dyDescent="0.35">
      <c r="A79" s="1" t="s">
        <v>16</v>
      </c>
      <c r="B79" s="1">
        <v>0.9</v>
      </c>
      <c r="C79" s="1">
        <v>1</v>
      </c>
      <c r="D79" s="1">
        <v>0.01</v>
      </c>
      <c r="E79" s="1">
        <v>0.9</v>
      </c>
      <c r="F79" s="2">
        <f>+VLOOKUP($A79,'All effects'!$B$11:$M$123,F$1,FALSE)</f>
        <v>1143874147.9533401</v>
      </c>
      <c r="G79" s="2">
        <f>+VLOOKUP($A79,'All effects'!$B$11:$M$123,G$1,FALSE)</f>
        <v>1576607108.8203499</v>
      </c>
      <c r="H79" s="2">
        <f>+VLOOKUP($A79,'All effects'!$B$11:$M$123,H$1,FALSE)</f>
        <v>1131016220.5461299</v>
      </c>
      <c r="I79" s="2">
        <f>+VLOOKUP($A79,'All effects'!$B$11:$M$123,I$1,FALSE)</f>
        <v>1709757399.2770901</v>
      </c>
      <c r="J79" s="2">
        <f>+VLOOKUP($A79,'All effects'!$B$11:$M$123,J$1,FALSE)</f>
        <v>1264166512.5321701</v>
      </c>
      <c r="K79" s="2">
        <f>+VLOOKUP($A79,'All effects'!$B$11:$M$123,K$1,FALSE)</f>
        <v>39896682.978419684</v>
      </c>
      <c r="L79" s="2">
        <f>+VLOOKUP($A79,'All effects'!$B$11:$M$123,L$1,FALSE)</f>
        <v>117766619.59943156</v>
      </c>
      <c r="M79" s="2">
        <f>+VLOOKUP($A79,'All effects'!$B$11:$M$123,M$1,FALSE)</f>
        <v>432732960.86700821</v>
      </c>
      <c r="N79" s="2">
        <f>+VLOOKUP($A79,'All effects'!$B$11:$M$123,N$1,FALSE)</f>
        <v>-55280353.83573059</v>
      </c>
      <c r="O79" s="1">
        <f t="shared" si="38"/>
        <v>17060089.636020601</v>
      </c>
      <c r="P79" s="1">
        <f t="shared" si="39"/>
        <v>23514001.645537335</v>
      </c>
      <c r="Q79" s="1">
        <f t="shared" si="40"/>
        <v>16868322.565759476</v>
      </c>
      <c r="R79" s="1">
        <f t="shared" si="41"/>
        <v>25499845.887509681</v>
      </c>
      <c r="S79" s="1">
        <f t="shared" si="42"/>
        <v>18854166.830540273</v>
      </c>
      <c r="T79" s="1">
        <f t="shared" si="22"/>
        <v>595031.35813460243</v>
      </c>
      <c r="U79" s="1">
        <f t="shared" si="23"/>
        <v>1756407.4597648801</v>
      </c>
      <c r="V79" s="1">
        <f t="shared" si="24"/>
        <v>6453912.0095167095</v>
      </c>
      <c r="W79" s="1">
        <f t="shared" si="25"/>
        <v>-824468.14034210402</v>
      </c>
      <c r="X79" s="1">
        <f t="shared" si="33"/>
        <v>8.5502397236307037E-2</v>
      </c>
      <c r="Y79" s="1">
        <f t="shared" si="34"/>
        <v>0.38998983123577174</v>
      </c>
      <c r="Z79" s="1">
        <f t="shared" si="35"/>
        <v>0.16273258197283502</v>
      </c>
      <c r="AA79" s="1">
        <f t="shared" si="36"/>
        <v>0.2</v>
      </c>
      <c r="AB79" s="1">
        <f t="shared" si="26"/>
        <v>1.0852657199465349E-3</v>
      </c>
      <c r="AC79" s="1">
        <f t="shared" si="37"/>
        <v>1.4914306496518969E-2</v>
      </c>
    </row>
    <row r="80" spans="1:29" x14ac:dyDescent="0.35">
      <c r="A80" s="1" t="s">
        <v>17</v>
      </c>
      <c r="B80" s="1">
        <v>0.9</v>
      </c>
      <c r="C80" s="1">
        <v>1</v>
      </c>
      <c r="D80" s="1">
        <v>0.01</v>
      </c>
      <c r="E80" s="1">
        <v>1.3</v>
      </c>
      <c r="F80" s="2">
        <f>+VLOOKUP($A80,'All effects'!$B$11:$M$123,F$1,FALSE)</f>
        <v>2565425248.3821602</v>
      </c>
      <c r="G80" s="2">
        <f>+VLOOKUP($A80,'All effects'!$B$11:$M$123,G$1,FALSE)</f>
        <v>2998158522.4868202</v>
      </c>
      <c r="H80" s="2">
        <f>+VLOOKUP($A80,'All effects'!$B$11:$M$123,H$1,FALSE)</f>
        <v>1210463269.6922801</v>
      </c>
      <c r="I80" s="2">
        <f>+VLOOKUP($A80,'All effects'!$B$11:$M$123,I$1,FALSE)</f>
        <v>3064712278.6146498</v>
      </c>
      <c r="J80" s="2">
        <f>+VLOOKUP($A80,'All effects'!$B$11:$M$123,J$1,FALSE)</f>
        <v>1277017027.3494201</v>
      </c>
      <c r="K80" s="2">
        <f>+VLOOKUP($A80,'All effects'!$B$11:$M$123,K$1,FALSE)</f>
        <v>24295139.855429579</v>
      </c>
      <c r="L80" s="2">
        <f>+VLOOKUP($A80,'All effects'!$B$11:$M$123,L$1,FALSE)</f>
        <v>56443149.298352383</v>
      </c>
      <c r="M80" s="2">
        <f>+VLOOKUP($A80,'All effects'!$B$11:$M$123,M$1,FALSE)</f>
        <v>432733274.10465854</v>
      </c>
      <c r="N80" s="2">
        <f>+VLOOKUP($A80,'All effects'!$B$11:$M$123,N$1,FALSE)</f>
        <v>-34405746.684911534</v>
      </c>
      <c r="O80" s="1">
        <f t="shared" si="38"/>
        <v>38261538.448279843</v>
      </c>
      <c r="P80" s="1">
        <f t="shared" si="39"/>
        <v>44715455.129518896</v>
      </c>
      <c r="Q80" s="1">
        <f t="shared" si="40"/>
        <v>18053220.206969164</v>
      </c>
      <c r="R80" s="1">
        <f t="shared" si="41"/>
        <v>45708058.246903926</v>
      </c>
      <c r="S80" s="1">
        <f t="shared" si="42"/>
        <v>19045823.347162798</v>
      </c>
      <c r="T80" s="1">
        <f t="shared" si="22"/>
        <v>362345.1621796703</v>
      </c>
      <c r="U80" s="1">
        <f t="shared" si="23"/>
        <v>841810.42826440698</v>
      </c>
      <c r="V80" s="1">
        <f t="shared" si="24"/>
        <v>6453916.6812390322</v>
      </c>
      <c r="W80" s="1">
        <f t="shared" si="25"/>
        <v>-513137.85130036209</v>
      </c>
      <c r="X80" s="1">
        <f t="shared" si="33"/>
        <v>8.5502397236307037E-2</v>
      </c>
      <c r="Y80" s="1">
        <f t="shared" si="34"/>
        <v>0.38998983123577174</v>
      </c>
      <c r="Z80" s="1">
        <f t="shared" si="35"/>
        <v>0.16273258197283502</v>
      </c>
      <c r="AA80" s="1">
        <f t="shared" si="36"/>
        <v>0.2</v>
      </c>
      <c r="AB80" s="1">
        <f t="shared" si="26"/>
        <v>1.0852657199465349E-3</v>
      </c>
      <c r="AC80" s="1">
        <f t="shared" si="37"/>
        <v>1.4914306496518969E-2</v>
      </c>
    </row>
    <row r="81" spans="1:29" x14ac:dyDescent="0.35">
      <c r="A81" s="1" t="s">
        <v>19</v>
      </c>
      <c r="B81" s="1">
        <v>0.9</v>
      </c>
      <c r="C81" s="1">
        <v>1.05</v>
      </c>
      <c r="D81" s="1">
        <v>-5.0000000000000001E-3</v>
      </c>
      <c r="E81" s="1">
        <v>0.9</v>
      </c>
      <c r="F81" s="2">
        <f>+VLOOKUP($A81,'All effects'!$B$11:$M$123,F$1,FALSE)</f>
        <v>4170347507.4175701</v>
      </c>
      <c r="G81" s="2">
        <f>+VLOOKUP($A81,'All effects'!$B$11:$M$123,G$1,FALSE)</f>
        <v>4583455422.0595503</v>
      </c>
      <c r="H81" s="2">
        <f>+VLOOKUP($A81,'All effects'!$B$11:$M$123,H$1,FALSE)</f>
        <v>1646073197.20525</v>
      </c>
      <c r="I81" s="2">
        <f>+VLOOKUP($A81,'All effects'!$B$11:$M$123,I$1,FALSE)</f>
        <v>4648501444.1371202</v>
      </c>
      <c r="J81" s="2">
        <f>+VLOOKUP($A81,'All effects'!$B$11:$M$123,J$1,FALSE)</f>
        <v>1711119220.81212</v>
      </c>
      <c r="K81" s="2">
        <f>+VLOOKUP($A81,'All effects'!$B$11:$M$123,K$1,FALSE)</f>
        <v>24489423.86363294</v>
      </c>
      <c r="L81" s="2">
        <f>+VLOOKUP($A81,'All effects'!$B$11:$M$123,L$1,FALSE)</f>
        <v>32810518.556425948</v>
      </c>
      <c r="M81" s="2">
        <f>+VLOOKUP($A81,'All effects'!$B$11:$M$123,M$1,FALSE)</f>
        <v>413107914.64197564</v>
      </c>
      <c r="N81" s="2">
        <f>+VLOOKUP($A81,'All effects'!$B$11:$M$123,N$1,FALSE)</f>
        <v>-56724927.384777986</v>
      </c>
      <c r="O81" s="1">
        <f t="shared" si="38"/>
        <v>12294137.462308006</v>
      </c>
      <c r="P81" s="1">
        <f t="shared" si="39"/>
        <v>13511974.93996245</v>
      </c>
      <c r="Q81" s="1">
        <f t="shared" si="40"/>
        <v>4852605.2381648384</v>
      </c>
      <c r="R81" s="1">
        <f t="shared" si="41"/>
        <v>13703729.880138444</v>
      </c>
      <c r="S81" s="1">
        <f t="shared" si="42"/>
        <v>5044360.182849193</v>
      </c>
      <c r="T81" s="1">
        <f t="shared" si="22"/>
        <v>72194.545614417337</v>
      </c>
      <c r="U81" s="1">
        <f t="shared" si="23"/>
        <v>96725.039010500564</v>
      </c>
      <c r="V81" s="1">
        <f t="shared" si="24"/>
        <v>1217837.4776544296</v>
      </c>
      <c r="W81" s="1">
        <f t="shared" si="25"/>
        <v>-167224.44677991493</v>
      </c>
      <c r="X81" s="1">
        <f t="shared" si="33"/>
        <v>8.5502397236307037E-2</v>
      </c>
      <c r="Y81" s="1">
        <f t="shared" si="34"/>
        <v>5.7679095376914652E-2</v>
      </c>
      <c r="Z81" s="1">
        <f t="shared" si="35"/>
        <v>0.21748640442715655</v>
      </c>
      <c r="AA81" s="1">
        <f t="shared" si="36"/>
        <v>0.2</v>
      </c>
      <c r="AB81" s="1">
        <f t="shared" si="26"/>
        <v>2.1451558038409525E-4</v>
      </c>
      <c r="AC81" s="1">
        <f t="shared" si="37"/>
        <v>2.9479887324596076E-3</v>
      </c>
    </row>
    <row r="82" spans="1:29" x14ac:dyDescent="0.35">
      <c r="A82" s="1" t="s">
        <v>20</v>
      </c>
      <c r="B82" s="1">
        <v>0.9</v>
      </c>
      <c r="C82" s="1">
        <v>1.05</v>
      </c>
      <c r="D82" s="1">
        <v>-5.0000000000000001E-3</v>
      </c>
      <c r="E82" s="1">
        <v>1.3</v>
      </c>
      <c r="F82" s="2">
        <f>+VLOOKUP($A82,'All effects'!$B$11:$M$123,F$1,FALSE)</f>
        <v>1643887862.1457801</v>
      </c>
      <c r="G82" s="2">
        <f>+VLOOKUP($A82,'All effects'!$B$11:$M$123,G$1,FALSE)</f>
        <v>2056995804.8656099</v>
      </c>
      <c r="H82" s="2">
        <f>+VLOOKUP($A82,'All effects'!$B$11:$M$123,H$1,FALSE)</f>
        <v>1118820531.87556</v>
      </c>
      <c r="I82" s="2">
        <f>+VLOOKUP($A82,'All effects'!$B$11:$M$123,I$1,FALSE)</f>
        <v>2140882106.88853</v>
      </c>
      <c r="J82" s="2">
        <f>+VLOOKUP($A82,'All effects'!$B$11:$M$123,J$1,FALSE)</f>
        <v>1202706835.4277799</v>
      </c>
      <c r="K82" s="2">
        <f>+VLOOKUP($A82,'All effects'!$B$11:$M$123,K$1,FALSE)</f>
        <v>34523476.86203669</v>
      </c>
      <c r="L82" s="2">
        <f>+VLOOKUP($A82,'All effects'!$B$11:$M$123,L$1,FALSE)</f>
        <v>81192457.396330282</v>
      </c>
      <c r="M82" s="2">
        <f>+VLOOKUP($A82,'All effects'!$B$11:$M$123,M$1,FALSE)</f>
        <v>413107942.71982354</v>
      </c>
      <c r="N82" s="2">
        <f>+VLOOKUP($A82,'All effects'!$B$11:$M$123,N$1,FALSE)</f>
        <v>-37217321.488624372</v>
      </c>
      <c r="O82" s="1">
        <f t="shared" si="38"/>
        <v>4846162.8950328724</v>
      </c>
      <c r="P82" s="1">
        <f t="shared" si="39"/>
        <v>6064000.4554605</v>
      </c>
      <c r="Q82" s="1">
        <f t="shared" si="40"/>
        <v>3298270.3216136163</v>
      </c>
      <c r="R82" s="1">
        <f t="shared" si="41"/>
        <v>6311296.3286317717</v>
      </c>
      <c r="S82" s="1">
        <f t="shared" si="42"/>
        <v>3545566.199293247</v>
      </c>
      <c r="T82" s="1">
        <f t="shared" si="22"/>
        <v>101774.82079461413</v>
      </c>
      <c r="U82" s="1">
        <f t="shared" si="23"/>
        <v>239354.44956508841</v>
      </c>
      <c r="V82" s="1">
        <f t="shared" si="24"/>
        <v>1217837.5604276089</v>
      </c>
      <c r="W82" s="1">
        <f t="shared" si="25"/>
        <v>-109716.24440079147</v>
      </c>
      <c r="X82" s="1">
        <f t="shared" si="33"/>
        <v>8.5502397236307037E-2</v>
      </c>
      <c r="Y82" s="1">
        <f t="shared" si="34"/>
        <v>5.7679095376914652E-2</v>
      </c>
      <c r="Z82" s="1">
        <f t="shared" si="35"/>
        <v>0.21748640442715655</v>
      </c>
      <c r="AA82" s="1">
        <f t="shared" si="36"/>
        <v>0.2</v>
      </c>
      <c r="AB82" s="1">
        <f t="shared" si="26"/>
        <v>2.1451558038409525E-4</v>
      </c>
      <c r="AC82" s="1">
        <f t="shared" si="37"/>
        <v>2.9479887324596076E-3</v>
      </c>
    </row>
    <row r="83" spans="1:29" x14ac:dyDescent="0.35">
      <c r="A83" s="1" t="s">
        <v>21</v>
      </c>
      <c r="B83" s="1">
        <v>0.9</v>
      </c>
      <c r="C83" s="1">
        <v>1.05</v>
      </c>
      <c r="D83" s="1">
        <v>0.01</v>
      </c>
      <c r="E83" s="1">
        <v>0.9</v>
      </c>
      <c r="F83" s="2">
        <f>+VLOOKUP($A83,'All effects'!$B$11:$M$123,F$1,FALSE)</f>
        <v>684539256.71322799</v>
      </c>
      <c r="G83" s="2">
        <f>+VLOOKUP($A83,'All effects'!$B$11:$M$123,G$1,FALSE)</f>
        <v>1114506252.6096101</v>
      </c>
      <c r="H83" s="2">
        <f>+VLOOKUP($A83,'All effects'!$B$11:$M$123,H$1,FALSE)</f>
        <v>1594068025.61641</v>
      </c>
      <c r="I83" s="2">
        <f>+VLOOKUP($A83,'All effects'!$B$11:$M$123,I$1,FALSE)</f>
        <v>1310141274.82377</v>
      </c>
      <c r="J83" s="2">
        <f>+VLOOKUP($A83,'All effects'!$B$11:$M$123,J$1,FALSE)</f>
        <v>1789703049.35987</v>
      </c>
      <c r="K83" s="2">
        <f>+VLOOKUP($A83,'All effects'!$B$11:$M$123,K$1,FALSE)</f>
        <v>43608142.465480074</v>
      </c>
      <c r="L83" s="2">
        <f>+VLOOKUP($A83,'All effects'!$B$11:$M$123,L$1,FALSE)</f>
        <v>183980221.20824891</v>
      </c>
      <c r="M83" s="2">
        <f>+VLOOKUP($A83,'All effects'!$B$11:$M$123,M$1,FALSE)</f>
        <v>429966995.89638782</v>
      </c>
      <c r="N83" s="2">
        <f>+VLOOKUP($A83,'All effects'!$B$11:$M$123,N$1,FALSE)</f>
        <v>-55262943.471386611</v>
      </c>
      <c r="O83" s="1">
        <f t="shared" si="38"/>
        <v>1509963.9542984245</v>
      </c>
      <c r="P83" s="1">
        <f t="shared" si="39"/>
        <v>2458389.7150922976</v>
      </c>
      <c r="Q83" s="1">
        <f t="shared" si="40"/>
        <v>3516212.1613556896</v>
      </c>
      <c r="R83" s="1">
        <f t="shared" si="41"/>
        <v>2889923.5224594693</v>
      </c>
      <c r="S83" s="1">
        <f t="shared" si="42"/>
        <v>3947745.9720962076</v>
      </c>
      <c r="T83" s="1">
        <f t="shared" si="22"/>
        <v>96191.303261326786</v>
      </c>
      <c r="U83" s="1">
        <f t="shared" si="23"/>
        <v>405825.52366998262</v>
      </c>
      <c r="V83" s="1">
        <f t="shared" si="24"/>
        <v>948425.76079388557</v>
      </c>
      <c r="W83" s="1">
        <f t="shared" si="25"/>
        <v>-121899.58695850606</v>
      </c>
      <c r="X83" s="1">
        <f t="shared" si="33"/>
        <v>8.5502397236307037E-2</v>
      </c>
      <c r="Y83" s="1">
        <f t="shared" si="34"/>
        <v>5.7679095376914652E-2</v>
      </c>
      <c r="Z83" s="1">
        <f t="shared" si="35"/>
        <v>0.16273258197283502</v>
      </c>
      <c r="AA83" s="1">
        <f t="shared" si="36"/>
        <v>0.2</v>
      </c>
      <c r="AB83" s="1">
        <f t="shared" si="26"/>
        <v>1.6050968501342408E-4</v>
      </c>
      <c r="AC83" s="1">
        <f t="shared" si="37"/>
        <v>2.205810608362216E-3</v>
      </c>
    </row>
    <row r="84" spans="1:29" x14ac:dyDescent="0.35">
      <c r="A84" s="1" t="s">
        <v>22</v>
      </c>
      <c r="B84" s="1">
        <v>0.9</v>
      </c>
      <c r="C84" s="1">
        <v>1.05</v>
      </c>
      <c r="D84" s="1">
        <v>0.01</v>
      </c>
      <c r="E84" s="1">
        <v>1.3</v>
      </c>
      <c r="F84" s="2">
        <f>+VLOOKUP($A84,'All effects'!$B$11:$M$123,F$1,FALSE)</f>
        <v>-132921183.60018601</v>
      </c>
      <c r="G84" s="2">
        <f>+VLOOKUP($A84,'All effects'!$B$11:$M$123,G$1,FALSE)</f>
        <v>297045857.41729999</v>
      </c>
      <c r="H84" s="2">
        <f>+VLOOKUP($A84,'All effects'!$B$11:$M$123,H$1,FALSE)</f>
        <v>1179391779.6896801</v>
      </c>
      <c r="I84" s="2">
        <f>+VLOOKUP($A84,'All effects'!$B$11:$M$123,I$1,FALSE)</f>
        <v>462699584.05107403</v>
      </c>
      <c r="J84" s="2">
        <f>+VLOOKUP($A84,'All effects'!$B$11:$M$123,J$1,FALSE)</f>
        <v>1345045507.8527601</v>
      </c>
      <c r="K84" s="2">
        <f>+VLOOKUP($A84,'All effects'!$B$11:$M$123,K$1,FALSE)</f>
        <v>41097656.537367471</v>
      </c>
      <c r="L84" s="2">
        <f>+VLOOKUP($A84,'All effects'!$B$11:$M$123,L$1,FALSE)</f>
        <v>171691765.33187604</v>
      </c>
      <c r="M84" s="2">
        <f>+VLOOKUP($A84,'All effects'!$B$11:$M$123,M$1,FALSE)</f>
        <v>429967041.01748514</v>
      </c>
      <c r="N84" s="2">
        <f>+VLOOKUP($A84,'All effects'!$B$11:$M$123,N$1,FALSE)</f>
        <v>-35059617.839265667</v>
      </c>
      <c r="O84" s="1">
        <f t="shared" si="38"/>
        <v>-293198.95686135208</v>
      </c>
      <c r="P84" s="1">
        <f t="shared" si="39"/>
        <v>655226.90346113057</v>
      </c>
      <c r="Q84" s="1">
        <f t="shared" si="40"/>
        <v>2601514.8990546898</v>
      </c>
      <c r="R84" s="1">
        <f t="shared" si="41"/>
        <v>1020627.6509846438</v>
      </c>
      <c r="S84" s="1">
        <f t="shared" si="42"/>
        <v>2966915.6499515623</v>
      </c>
      <c r="T84" s="1">
        <f t="shared" si="22"/>
        <v>90653.646768951949</v>
      </c>
      <c r="U84" s="1">
        <f t="shared" si="23"/>
        <v>378719.5173374883</v>
      </c>
      <c r="V84" s="1">
        <f t="shared" si="24"/>
        <v>948425.86032248079</v>
      </c>
      <c r="W84" s="1">
        <f t="shared" si="25"/>
        <v>-77334.876954977401</v>
      </c>
      <c r="X84" s="1">
        <f t="shared" si="33"/>
        <v>8.5502397236307037E-2</v>
      </c>
      <c r="Y84" s="1">
        <f t="shared" si="34"/>
        <v>5.7679095376914652E-2</v>
      </c>
      <c r="Z84" s="1">
        <f t="shared" si="35"/>
        <v>0.16273258197283502</v>
      </c>
      <c r="AA84" s="1">
        <f t="shared" si="36"/>
        <v>0.2</v>
      </c>
      <c r="AB84" s="1">
        <f t="shared" si="26"/>
        <v>1.6050968501342408E-4</v>
      </c>
      <c r="AC84" s="1">
        <f t="shared" si="37"/>
        <v>2.205810608362216E-3</v>
      </c>
    </row>
    <row r="85" spans="1:29" x14ac:dyDescent="0.35">
      <c r="A85" s="1" t="s">
        <v>27</v>
      </c>
      <c r="B85" s="1">
        <v>0.94999999999999896</v>
      </c>
      <c r="C85" s="1">
        <v>0.94999999999999896</v>
      </c>
      <c r="D85" s="1">
        <v>-5.0000000000000001E-3</v>
      </c>
      <c r="E85" s="1">
        <v>0.9</v>
      </c>
      <c r="F85" s="2">
        <f>+VLOOKUP($A85,'All effects'!$B$11:$M$123,F$1,FALSE)</f>
        <v>434046690.84955198</v>
      </c>
      <c r="G85" s="2">
        <f>+VLOOKUP($A85,'All effects'!$B$11:$M$123,G$1,FALSE)</f>
        <v>856583435.81485605</v>
      </c>
      <c r="H85" s="2">
        <f>+VLOOKUP($A85,'All effects'!$B$11:$M$123,H$1,FALSE)</f>
        <v>432950259.90303099</v>
      </c>
      <c r="I85" s="2">
        <f>+VLOOKUP($A85,'All effects'!$B$11:$M$123,I$1,FALSE)</f>
        <v>985980523.75678098</v>
      </c>
      <c r="J85" s="2">
        <f>+VLOOKUP($A85,'All effects'!$B$11:$M$123,J$1,FALSE)</f>
        <v>562347349.37425804</v>
      </c>
      <c r="K85" s="2">
        <f>+VLOOKUP($A85,'All effects'!$B$11:$M$123,K$1,FALSE)</f>
        <v>23014410.592159547</v>
      </c>
      <c r="L85" s="2">
        <f>+VLOOKUP($A85,'All effects'!$B$11:$M$123,L$1,FALSE)</f>
        <v>95026265.823555902</v>
      </c>
      <c r="M85" s="2">
        <f>+VLOOKUP($A85,'All effects'!$B$11:$M$123,M$1,FALSE)</f>
        <v>422536744.96530217</v>
      </c>
      <c r="N85" s="2">
        <f>+VLOOKUP($A85,'All effects'!$B$11:$M$123,N$1,FALSE)</f>
        <v>-57385232.710529342</v>
      </c>
      <c r="O85" s="1">
        <f t="shared" si="38"/>
        <v>1600983.129728222</v>
      </c>
      <c r="P85" s="1">
        <f t="shared" si="39"/>
        <v>3159511.7733994294</v>
      </c>
      <c r="Q85" s="1">
        <f t="shared" si="40"/>
        <v>1596938.9393558537</v>
      </c>
      <c r="R85" s="1">
        <f t="shared" si="41"/>
        <v>3636793.5018363064</v>
      </c>
      <c r="S85" s="1">
        <f t="shared" si="42"/>
        <v>2074220.6734335683</v>
      </c>
      <c r="T85" s="1">
        <f t="shared" si="22"/>
        <v>84888.754770986794</v>
      </c>
      <c r="U85" s="1">
        <f t="shared" si="23"/>
        <v>350504.79976430751</v>
      </c>
      <c r="V85" s="1">
        <f t="shared" si="24"/>
        <v>1558528.6436712001</v>
      </c>
      <c r="W85" s="1">
        <f t="shared" si="25"/>
        <v>-211665.68344355904</v>
      </c>
      <c r="X85" s="1">
        <f t="shared" si="33"/>
        <v>0.10698004544142981</v>
      </c>
      <c r="Y85" s="1">
        <f t="shared" si="34"/>
        <v>5.7679095376910239E-2</v>
      </c>
      <c r="Z85" s="1">
        <f t="shared" si="35"/>
        <v>0.21748640442715655</v>
      </c>
      <c r="AA85" s="1">
        <f t="shared" si="36"/>
        <v>0.2</v>
      </c>
      <c r="AB85" s="1">
        <f t="shared" si="26"/>
        <v>2.6840050430350517E-4</v>
      </c>
      <c r="AC85" s="1">
        <f t="shared" si="37"/>
        <v>3.6885044016685066E-3</v>
      </c>
    </row>
    <row r="86" spans="1:29" x14ac:dyDescent="0.35">
      <c r="A86" s="1" t="s">
        <v>28</v>
      </c>
      <c r="B86" s="1">
        <v>0.94999999999999896</v>
      </c>
      <c r="C86" s="1">
        <v>0.94999999999999896</v>
      </c>
      <c r="D86" s="1">
        <v>-5.0000000000000001E-3</v>
      </c>
      <c r="E86" s="1">
        <v>1.3</v>
      </c>
      <c r="F86" s="2">
        <f>+VLOOKUP($A86,'All effects'!$B$11:$M$123,F$1,FALSE)</f>
        <v>191064503.183231</v>
      </c>
      <c r="G86" s="2">
        <f>+VLOOKUP($A86,'All effects'!$B$11:$M$123,G$1,FALSE)</f>
        <v>613601490.07021701</v>
      </c>
      <c r="H86" s="2">
        <f>+VLOOKUP($A86,'All effects'!$B$11:$M$123,H$1,FALSE)</f>
        <v>396860209.27482998</v>
      </c>
      <c r="I86" s="2">
        <f>+VLOOKUP($A86,'All effects'!$B$11:$M$123,I$1,FALSE)</f>
        <v>725086395.570696</v>
      </c>
      <c r="J86" s="2">
        <f>+VLOOKUP($A86,'All effects'!$B$11:$M$123,J$1,FALSE)</f>
        <v>508345116.30461001</v>
      </c>
      <c r="K86" s="2">
        <f>+VLOOKUP($A86,'All effects'!$B$11:$M$123,K$1,FALSE)</f>
        <v>21933790.984665383</v>
      </c>
      <c r="L86" s="2">
        <f>+VLOOKUP($A86,'All effects'!$B$11:$M$123,L$1,FALSE)</f>
        <v>95757395.329332918</v>
      </c>
      <c r="M86" s="2">
        <f>+VLOOKUP($A86,'All effects'!$B$11:$M$123,M$1,FALSE)</f>
        <v>422536986.88698518</v>
      </c>
      <c r="N86" s="2">
        <f>+VLOOKUP($A86,'All effects'!$B$11:$M$123,N$1,FALSE)</f>
        <v>-37661301.155810967</v>
      </c>
      <c r="O86" s="1">
        <f t="shared" si="38"/>
        <v>704742.26099395391</v>
      </c>
      <c r="P86" s="1">
        <f t="shared" si="39"/>
        <v>2263271.7969943499</v>
      </c>
      <c r="Q86" s="1">
        <f t="shared" si="40"/>
        <v>1463820.6287572952</v>
      </c>
      <c r="R86" s="1">
        <f t="shared" si="41"/>
        <v>2674484.3616524641</v>
      </c>
      <c r="S86" s="1">
        <f t="shared" si="42"/>
        <v>1875033.1990562431</v>
      </c>
      <c r="T86" s="1">
        <f t="shared" si="22"/>
        <v>80902.884592215269</v>
      </c>
      <c r="U86" s="1">
        <f t="shared" si="23"/>
        <v>353201.57416455576</v>
      </c>
      <c r="V86" s="1">
        <f t="shared" si="24"/>
        <v>1558529.5360003929</v>
      </c>
      <c r="W86" s="1">
        <f t="shared" si="25"/>
        <v>-138913.87508577196</v>
      </c>
      <c r="X86" s="1">
        <f t="shared" si="33"/>
        <v>0.10698004544142981</v>
      </c>
      <c r="Y86" s="1">
        <f t="shared" si="34"/>
        <v>5.7679095376910239E-2</v>
      </c>
      <c r="Z86" s="1">
        <f t="shared" si="35"/>
        <v>0.21748640442715655</v>
      </c>
      <c r="AA86" s="1">
        <f t="shared" si="36"/>
        <v>0.2</v>
      </c>
      <c r="AB86" s="1">
        <f t="shared" si="26"/>
        <v>2.6840050430350517E-4</v>
      </c>
      <c r="AC86" s="1">
        <f t="shared" si="37"/>
        <v>3.6885044016685066E-3</v>
      </c>
    </row>
    <row r="87" spans="1:29" x14ac:dyDescent="0.35">
      <c r="A87" s="1" t="s">
        <v>29</v>
      </c>
      <c r="B87" s="1">
        <v>0.94999999999999896</v>
      </c>
      <c r="C87" s="1">
        <v>0.94999999999999896</v>
      </c>
      <c r="D87" s="1">
        <v>0.01</v>
      </c>
      <c r="E87" s="1">
        <v>0.9</v>
      </c>
      <c r="F87" s="2">
        <f>+VLOOKUP($A87,'All effects'!$B$11:$M$123,F$1,FALSE)</f>
        <v>3521924548.8373098</v>
      </c>
      <c r="G87" s="2">
        <f>+VLOOKUP($A87,'All effects'!$B$11:$M$123,G$1,FALSE)</f>
        <v>3942352677.5534401</v>
      </c>
      <c r="H87" s="2">
        <f>+VLOOKUP($A87,'All effects'!$B$11:$M$123,H$1,FALSE)</f>
        <v>1518143407.9267299</v>
      </c>
      <c r="I87" s="2">
        <f>+VLOOKUP($A87,'All effects'!$B$11:$M$123,I$1,FALSE)</f>
        <v>3999298803.2006502</v>
      </c>
      <c r="J87" s="2">
        <f>+VLOOKUP($A87,'All effects'!$B$11:$M$123,J$1,FALSE)</f>
        <v>1575089535.10325</v>
      </c>
      <c r="K87" s="2">
        <f>+VLOOKUP($A87,'All effects'!$B$11:$M$123,K$1,FALSE)</f>
        <v>-9388784.5560971703</v>
      </c>
      <c r="L87" s="2">
        <f>+VLOOKUP($A87,'All effects'!$B$11:$M$123,L$1,FALSE)</f>
        <v>-7967748.5349131711</v>
      </c>
      <c r="M87" s="2">
        <f>+VLOOKUP($A87,'All effects'!$B$11:$M$123,M$1,FALSE)</f>
        <v>420428128.71612722</v>
      </c>
      <c r="N87" s="2">
        <f>+VLOOKUP($A87,'All effects'!$B$11:$M$123,N$1,FALSE)</f>
        <v>-55525089.626029618</v>
      </c>
      <c r="O87" s="1">
        <f t="shared" si="38"/>
        <v>9720145.2684716489</v>
      </c>
      <c r="P87" s="1">
        <f t="shared" si="39"/>
        <v>10880483.154591782</v>
      </c>
      <c r="Q87" s="1">
        <f t="shared" si="40"/>
        <v>4189917.8300943458</v>
      </c>
      <c r="R87" s="1">
        <f t="shared" si="41"/>
        <v>11037648.535647504</v>
      </c>
      <c r="S87" s="1">
        <f t="shared" si="42"/>
        <v>4347083.215370805</v>
      </c>
      <c r="T87" s="1">
        <f t="shared" si="22"/>
        <v>-25912.068391634144</v>
      </c>
      <c r="U87" s="1">
        <f t="shared" si="23"/>
        <v>-21990.156844097048</v>
      </c>
      <c r="V87" s="1">
        <f t="shared" si="24"/>
        <v>1160337.8861201236</v>
      </c>
      <c r="W87" s="1">
        <f t="shared" si="25"/>
        <v>-153243.46950819567</v>
      </c>
      <c r="X87" s="1">
        <f t="shared" si="33"/>
        <v>0.10698004544142981</v>
      </c>
      <c r="Y87" s="1">
        <f t="shared" si="34"/>
        <v>5.7679095376910239E-2</v>
      </c>
      <c r="Z87" s="1">
        <f t="shared" si="35"/>
        <v>0.16273258197283502</v>
      </c>
      <c r="AA87" s="1">
        <f t="shared" si="36"/>
        <v>0.2</v>
      </c>
      <c r="AB87" s="1">
        <f t="shared" si="26"/>
        <v>2.0082867792662175E-4</v>
      </c>
      <c r="AC87" s="1">
        <f t="shared" si="37"/>
        <v>2.759895941462049E-3</v>
      </c>
    </row>
    <row r="88" spans="1:29" x14ac:dyDescent="0.35">
      <c r="A88" s="1" t="s">
        <v>30</v>
      </c>
      <c r="B88" s="1">
        <v>0.94999999999999896</v>
      </c>
      <c r="C88" s="1">
        <v>0.94999999999999896</v>
      </c>
      <c r="D88" s="1">
        <v>0.01</v>
      </c>
      <c r="E88" s="1">
        <v>1.3</v>
      </c>
      <c r="F88" s="2">
        <f>+VLOOKUP($A88,'All effects'!$B$11:$M$123,F$1,FALSE)</f>
        <v>3286229420.5571098</v>
      </c>
      <c r="G88" s="2">
        <f>+VLOOKUP($A88,'All effects'!$B$11:$M$123,G$1,FALSE)</f>
        <v>3706657719.80796</v>
      </c>
      <c r="H88" s="2">
        <f>+VLOOKUP($A88,'All effects'!$B$11:$M$123,H$1,FALSE)</f>
        <v>1168893209.9746799</v>
      </c>
      <c r="I88" s="2">
        <f>+VLOOKUP($A88,'All effects'!$B$11:$M$123,I$1,FALSE)</f>
        <v>3737433824.6278601</v>
      </c>
      <c r="J88" s="2">
        <f>+VLOOKUP($A88,'All effects'!$B$11:$M$123,J$1,FALSE)</f>
        <v>1199669316.32388</v>
      </c>
      <c r="K88" s="2">
        <f>+VLOOKUP($A88,'All effects'!$B$11:$M$123,K$1,FALSE)</f>
        <v>3962325.2070473544</v>
      </c>
      <c r="L88" s="2">
        <f>+VLOOKUP($A88,'All effects'!$B$11:$M$123,L$1,FALSE)</f>
        <v>-671857.24219079781</v>
      </c>
      <c r="M88" s="2">
        <f>+VLOOKUP($A88,'All effects'!$B$11:$M$123,M$1,FALSE)</f>
        <v>420428299.25084895</v>
      </c>
      <c r="N88" s="2">
        <f>+VLOOKUP($A88,'All effects'!$B$11:$M$123,N$1,FALSE)</f>
        <v>-35410287.26913514</v>
      </c>
      <c r="O88" s="1">
        <f t="shared" si="38"/>
        <v>9069651.2405087482</v>
      </c>
      <c r="P88" s="1">
        <f t="shared" si="39"/>
        <v>10229989.597286962</v>
      </c>
      <c r="Q88" s="1">
        <f t="shared" si="40"/>
        <v>3226023.626211666</v>
      </c>
      <c r="R88" s="1">
        <f t="shared" si="41"/>
        <v>10314928.444073414</v>
      </c>
      <c r="S88" s="1">
        <f t="shared" si="42"/>
        <v>3310962.4772188272</v>
      </c>
      <c r="T88" s="1">
        <f t="shared" si="22"/>
        <v>10935.605257682766</v>
      </c>
      <c r="U88" s="1">
        <f t="shared" si="23"/>
        <v>-1854.2560759642679</v>
      </c>
      <c r="V88" s="1">
        <f t="shared" si="24"/>
        <v>1160338.3567782098</v>
      </c>
      <c r="W88" s="1">
        <f t="shared" si="25"/>
        <v>-97728.708120091338</v>
      </c>
      <c r="X88" s="1">
        <f t="shared" si="33"/>
        <v>0.10698004544142981</v>
      </c>
      <c r="Y88" s="1">
        <f t="shared" si="34"/>
        <v>5.7679095376910239E-2</v>
      </c>
      <c r="Z88" s="1">
        <f t="shared" si="35"/>
        <v>0.16273258197283502</v>
      </c>
      <c r="AA88" s="1">
        <f t="shared" si="36"/>
        <v>0.2</v>
      </c>
      <c r="AB88" s="1">
        <f t="shared" si="26"/>
        <v>2.0082867792662175E-4</v>
      </c>
      <c r="AC88" s="1">
        <f t="shared" si="37"/>
        <v>2.759895941462049E-3</v>
      </c>
    </row>
    <row r="89" spans="1:29" x14ac:dyDescent="0.35">
      <c r="A89" s="1" t="s">
        <v>32</v>
      </c>
      <c r="B89" s="1">
        <v>0.94999999999999896</v>
      </c>
      <c r="C89" s="1">
        <v>1</v>
      </c>
      <c r="D89" s="1">
        <v>-5.0000000000000001E-3</v>
      </c>
      <c r="E89" s="1">
        <v>0.9</v>
      </c>
      <c r="F89" s="2">
        <f>+VLOOKUP($A89,'All effects'!$B$11:$M$123,F$1,FALSE)</f>
        <v>2523297744.4684701</v>
      </c>
      <c r="G89" s="2">
        <f>+VLOOKUP($A89,'All effects'!$B$11:$M$123,G$1,FALSE)</f>
        <v>2945765305.5880098</v>
      </c>
      <c r="H89" s="2">
        <f>+VLOOKUP($A89,'All effects'!$B$11:$M$123,H$1,FALSE)</f>
        <v>1101785115.6168599</v>
      </c>
      <c r="I89" s="2">
        <f>+VLOOKUP($A89,'All effects'!$B$11:$M$123,I$1,FALSE)</f>
        <v>3023125305.3429499</v>
      </c>
      <c r="J89" s="2">
        <f>+VLOOKUP($A89,'All effects'!$B$11:$M$123,J$1,FALSE)</f>
        <v>1179145116.9011099</v>
      </c>
      <c r="K89" s="2">
        <f>+VLOOKUP($A89,'All effects'!$B$11:$M$123,K$1,FALSE)</f>
        <v>34492810.193588473</v>
      </c>
      <c r="L89" s="2">
        <f>+VLOOKUP($A89,'All effects'!$B$11:$M$123,L$1,FALSE)</f>
        <v>54379000.321315132</v>
      </c>
      <c r="M89" s="2">
        <f>+VLOOKUP($A89,'All effects'!$B$11:$M$123,M$1,FALSE)</f>
        <v>422467561.11953968</v>
      </c>
      <c r="N89" s="2">
        <f>+VLOOKUP($A89,'All effects'!$B$11:$M$123,N$1,FALSE)</f>
        <v>-57473809.627216436</v>
      </c>
      <c r="O89" s="1">
        <f t="shared" si="38"/>
        <v>62929408.308439672</v>
      </c>
      <c r="P89" s="1">
        <f t="shared" si="39"/>
        <v>73465475.131723911</v>
      </c>
      <c r="Q89" s="1">
        <f t="shared" si="40"/>
        <v>27477805.804253221</v>
      </c>
      <c r="R89" s="1">
        <f t="shared" si="41"/>
        <v>75394783.324540809</v>
      </c>
      <c r="S89" s="1">
        <f t="shared" si="42"/>
        <v>29407114.035210118</v>
      </c>
      <c r="T89" s="1">
        <f t="shared" si="22"/>
        <v>860228.30287714466</v>
      </c>
      <c r="U89" s="1">
        <f t="shared" si="23"/>
        <v>1356176.9799567037</v>
      </c>
      <c r="V89" s="1">
        <f t="shared" si="24"/>
        <v>10536066.823284242</v>
      </c>
      <c r="W89" s="1">
        <f t="shared" si="25"/>
        <v>-1433359.5157374134</v>
      </c>
      <c r="X89" s="1">
        <f t="shared" si="33"/>
        <v>0.10698004544142981</v>
      </c>
      <c r="Y89" s="1">
        <f t="shared" si="34"/>
        <v>0.38998983123577174</v>
      </c>
      <c r="Z89" s="1">
        <f t="shared" si="35"/>
        <v>0.21748640442715655</v>
      </c>
      <c r="AA89" s="1">
        <f t="shared" si="36"/>
        <v>0.2</v>
      </c>
      <c r="AB89" s="1">
        <f t="shared" si="26"/>
        <v>1.8147557046954363E-3</v>
      </c>
      <c r="AC89" s="1">
        <f t="shared" si="37"/>
        <v>2.4939351071982068E-2</v>
      </c>
    </row>
    <row r="90" spans="1:29" x14ac:dyDescent="0.35">
      <c r="A90" s="1" t="s">
        <v>33</v>
      </c>
      <c r="B90" s="1">
        <v>0.94999999999999896</v>
      </c>
      <c r="C90" s="1">
        <v>1</v>
      </c>
      <c r="D90" s="1">
        <v>-5.0000000000000001E-3</v>
      </c>
      <c r="E90" s="1">
        <v>1.3</v>
      </c>
      <c r="F90" s="2">
        <f>+VLOOKUP($A90,'All effects'!$B$11:$M$123,F$1,FALSE)</f>
        <v>1779633822.1355901</v>
      </c>
      <c r="G90" s="2">
        <f>+VLOOKUP($A90,'All effects'!$B$11:$M$123,G$1,FALSE)</f>
        <v>2202055074.7799802</v>
      </c>
      <c r="H90" s="2">
        <f>+VLOOKUP($A90,'All effects'!$B$11:$M$123,H$1,FALSE)</f>
        <v>888192390.05484605</v>
      </c>
      <c r="I90" s="2">
        <f>+VLOOKUP($A90,'All effects'!$B$11:$M$123,I$1,FALSE)</f>
        <v>2281591114.5912299</v>
      </c>
      <c r="J90" s="2">
        <f>+VLOOKUP($A90,'All effects'!$B$11:$M$123,J$1,FALSE)</f>
        <v>967728431.39540005</v>
      </c>
      <c r="K90" s="2">
        <f>+VLOOKUP($A90,'All effects'!$B$11:$M$123,K$1,FALSE)</f>
        <v>26532503.932395428</v>
      </c>
      <c r="L90" s="2">
        <f>+VLOOKUP($A90,'All effects'!$B$11:$M$123,L$1,FALSE)</f>
        <v>68218729.620448962</v>
      </c>
      <c r="M90" s="2">
        <f>+VLOOKUP($A90,'All effects'!$B$11:$M$123,M$1,FALSE)</f>
        <v>422421252.64438736</v>
      </c>
      <c r="N90" s="2">
        <f>+VLOOKUP($A90,'All effects'!$B$11:$M$123,N$1,FALSE)</f>
        <v>-37849814.123200484</v>
      </c>
      <c r="O90" s="1">
        <f t="shared" si="38"/>
        <v>44382912.669812776</v>
      </c>
      <c r="P90" s="1">
        <f t="shared" si="39"/>
        <v>54917824.589777648</v>
      </c>
      <c r="Q90" s="1">
        <f t="shared" si="40"/>
        <v>22150941.83504064</v>
      </c>
      <c r="R90" s="1">
        <f t="shared" si="41"/>
        <v>56901401.809505552</v>
      </c>
      <c r="S90" s="1">
        <f t="shared" si="42"/>
        <v>24134519.092908394</v>
      </c>
      <c r="T90" s="1">
        <f t="shared" si="22"/>
        <v>661703.43038875435</v>
      </c>
      <c r="U90" s="1">
        <f t="shared" si="23"/>
        <v>1701330.8476889988</v>
      </c>
      <c r="V90" s="1">
        <f t="shared" si="24"/>
        <v>10534911.919964811</v>
      </c>
      <c r="W90" s="1">
        <f t="shared" si="25"/>
        <v>-943949.80242776196</v>
      </c>
      <c r="X90" s="1">
        <f t="shared" si="33"/>
        <v>0.10698004544142981</v>
      </c>
      <c r="Y90" s="1">
        <f t="shared" si="34"/>
        <v>0.38998983123577174</v>
      </c>
      <c r="Z90" s="1">
        <f t="shared" si="35"/>
        <v>0.21748640442715655</v>
      </c>
      <c r="AA90" s="1">
        <f t="shared" si="36"/>
        <v>0.2</v>
      </c>
      <c r="AB90" s="1">
        <f t="shared" si="26"/>
        <v>1.8147557046954363E-3</v>
      </c>
      <c r="AC90" s="1">
        <f t="shared" si="37"/>
        <v>2.4939351071982068E-2</v>
      </c>
    </row>
    <row r="91" spans="1:29" x14ac:dyDescent="0.35">
      <c r="A91" s="1" t="s">
        <v>34</v>
      </c>
      <c r="B91" s="1">
        <v>0.94999999999999896</v>
      </c>
      <c r="C91" s="1">
        <v>1</v>
      </c>
      <c r="D91" s="1">
        <v>0.01</v>
      </c>
      <c r="E91" s="1">
        <v>0.9</v>
      </c>
      <c r="F91" s="2">
        <f>+VLOOKUP($A91,'All effects'!$B$11:$M$123,F$1,FALSE)</f>
        <v>2131059970.2774501</v>
      </c>
      <c r="G91" s="2">
        <f>+VLOOKUP($A91,'All effects'!$B$11:$M$123,G$1,FALSE)</f>
        <v>2558037491.3625898</v>
      </c>
      <c r="H91" s="2">
        <f>+VLOOKUP($A91,'All effects'!$B$11:$M$123,H$1,FALSE)</f>
        <v>1830139420.69719</v>
      </c>
      <c r="I91" s="2">
        <f>+VLOOKUP($A91,'All effects'!$B$11:$M$123,I$1,FALSE)</f>
        <v>2680552130.0220299</v>
      </c>
      <c r="J91" s="2">
        <f>+VLOOKUP($A91,'All effects'!$B$11:$M$123,J$1,FALSE)</f>
        <v>1952654060.8859401</v>
      </c>
      <c r="K91" s="2">
        <f>+VLOOKUP($A91,'All effects'!$B$11:$M$123,K$1,FALSE)</f>
        <v>19365438.236270636</v>
      </c>
      <c r="L91" s="2">
        <f>+VLOOKUP($A91,'All effects'!$B$11:$M$123,L$1,FALSE)</f>
        <v>86449661.447138548</v>
      </c>
      <c r="M91" s="2">
        <f>+VLOOKUP($A91,'All effects'!$B$11:$M$123,M$1,FALSE)</f>
        <v>426977521.0851351</v>
      </c>
      <c r="N91" s="2">
        <f>+VLOOKUP($A91,'All effects'!$B$11:$M$123,N$1,FALSE)</f>
        <v>-55430415.448572159</v>
      </c>
      <c r="O91" s="1">
        <f t="shared" si="38"/>
        <v>39767035.959022962</v>
      </c>
      <c r="P91" s="1">
        <f t="shared" si="39"/>
        <v>47734728.408558585</v>
      </c>
      <c r="Q91" s="1">
        <f t="shared" si="40"/>
        <v>34151652.777474508</v>
      </c>
      <c r="R91" s="1">
        <f t="shared" si="41"/>
        <v>50020935.323909886</v>
      </c>
      <c r="S91" s="1">
        <f t="shared" si="42"/>
        <v>36437859.721363783</v>
      </c>
      <c r="T91" s="1">
        <f t="shared" si="22"/>
        <v>361372.31680239848</v>
      </c>
      <c r="U91" s="1">
        <f t="shared" si="23"/>
        <v>1613209.7845027489</v>
      </c>
      <c r="V91" s="1">
        <f t="shared" si="24"/>
        <v>7967692.4495355319</v>
      </c>
      <c r="W91" s="1">
        <f t="shared" si="25"/>
        <v>-1034369.447650957</v>
      </c>
      <c r="X91" s="1">
        <f t="shared" si="33"/>
        <v>0.10698004544142981</v>
      </c>
      <c r="Y91" s="1">
        <f t="shared" si="34"/>
        <v>0.38998983123577174</v>
      </c>
      <c r="Z91" s="1">
        <f t="shared" si="35"/>
        <v>0.16273258197283502</v>
      </c>
      <c r="AA91" s="1">
        <f t="shared" si="36"/>
        <v>0.2</v>
      </c>
      <c r="AB91" s="1">
        <f t="shared" si="26"/>
        <v>1.3578774372258867E-3</v>
      </c>
      <c r="AC91" s="1">
        <f t="shared" si="37"/>
        <v>1.8660683656802748E-2</v>
      </c>
    </row>
    <row r="92" spans="1:29" x14ac:dyDescent="0.35">
      <c r="A92" s="1" t="s">
        <v>35</v>
      </c>
      <c r="B92" s="1">
        <v>0.94999999999999896</v>
      </c>
      <c r="C92" s="1">
        <v>1</v>
      </c>
      <c r="D92" s="1">
        <v>0.01</v>
      </c>
      <c r="E92" s="1">
        <v>1.3</v>
      </c>
      <c r="F92" s="2">
        <f>+VLOOKUP($A92,'All effects'!$B$11:$M$123,F$1,FALSE)</f>
        <v>805680908.81890595</v>
      </c>
      <c r="G92" s="2">
        <f>+VLOOKUP($A92,'All effects'!$B$11:$M$123,G$1,FALSE)</f>
        <v>1232659679.82324</v>
      </c>
      <c r="H92" s="2">
        <f>+VLOOKUP($A92,'All effects'!$B$11:$M$123,H$1,FALSE)</f>
        <v>1069155316.97979</v>
      </c>
      <c r="I92" s="2">
        <f>+VLOOKUP($A92,'All effects'!$B$11:$M$123,I$1,FALSE)</f>
        <v>1360585512.1817999</v>
      </c>
      <c r="J92" s="2">
        <f>+VLOOKUP($A92,'All effects'!$B$11:$M$123,J$1,FALSE)</f>
        <v>1197081150.86766</v>
      </c>
      <c r="K92" s="2">
        <f>+VLOOKUP($A92,'All effects'!$B$11:$M$123,K$1,FALSE)</f>
        <v>24338622.669656005</v>
      </c>
      <c r="L92" s="2">
        <f>+VLOOKUP($A92,'All effects'!$B$11:$M$123,L$1,FALSE)</f>
        <v>116910807.27083597</v>
      </c>
      <c r="M92" s="2">
        <f>+VLOOKUP($A92,'All effects'!$B$11:$M$123,M$1,FALSE)</f>
        <v>426978771.0043335</v>
      </c>
      <c r="N92" s="2">
        <f>+VLOOKUP($A92,'All effects'!$B$11:$M$123,N$1,FALSE)</f>
        <v>-35353647.757387862</v>
      </c>
      <c r="O92" s="1">
        <f t="shared" si="38"/>
        <v>15034556.567794943</v>
      </c>
      <c r="P92" s="1">
        <f t="shared" si="39"/>
        <v>23002272.341677245</v>
      </c>
      <c r="Q92" s="1">
        <f t="shared" si="40"/>
        <v>19951169.15014853</v>
      </c>
      <c r="R92" s="1">
        <f t="shared" si="41"/>
        <v>25389455.830853511</v>
      </c>
      <c r="S92" s="1">
        <f t="shared" si="42"/>
        <v>22338352.667862769</v>
      </c>
      <c r="T92" s="1">
        <f t="shared" si="22"/>
        <v>454175.33828073868</v>
      </c>
      <c r="U92" s="1">
        <f t="shared" si="23"/>
        <v>2181635.5905425046</v>
      </c>
      <c r="V92" s="1">
        <f t="shared" si="24"/>
        <v>7967715.7738822894</v>
      </c>
      <c r="W92" s="1">
        <f t="shared" si="25"/>
        <v>-659723.23691464879</v>
      </c>
      <c r="X92" s="1">
        <f t="shared" ref="X92:X123" si="43">+VLOOKUP(B92,$AE$28:$AI$40,3,FALSE)</f>
        <v>0.10698004544142981</v>
      </c>
      <c r="Y92" s="1">
        <f t="shared" ref="Y92:Y123" si="44">+VLOOKUP(C92,$AK$28:$AO$36,3,FALSE)</f>
        <v>0.38998983123577174</v>
      </c>
      <c r="Z92" s="1">
        <f t="shared" ref="Z92:Z123" si="45">+VLOOKUP(D92,$AQ$28:$AU$32,3,FALSE)</f>
        <v>0.16273258197283502</v>
      </c>
      <c r="AA92" s="1">
        <f t="shared" ref="AA92:AA123" si="46">+VLOOKUP(E92,$AW$28:$BA$32,3,FALSE)</f>
        <v>0.2</v>
      </c>
      <c r="AB92" s="1">
        <f t="shared" si="26"/>
        <v>1.3578774372258867E-3</v>
      </c>
      <c r="AC92" s="1">
        <f t="shared" ref="AC92:AC123" si="47">+AB92/SUM($AB$28:$AB$139)</f>
        <v>1.8660683656802748E-2</v>
      </c>
    </row>
    <row r="93" spans="1:29" x14ac:dyDescent="0.35">
      <c r="A93" s="1" t="s">
        <v>37</v>
      </c>
      <c r="B93" s="1">
        <v>0.94999999999999896</v>
      </c>
      <c r="C93" s="1">
        <v>1.05</v>
      </c>
      <c r="D93" s="1">
        <v>-5.0000000000000001E-3</v>
      </c>
      <c r="E93" s="1">
        <v>0.9</v>
      </c>
      <c r="F93" s="2">
        <f>+VLOOKUP($A93,'All effects'!$B$11:$M$123,F$1,FALSE)</f>
        <v>2276692944.7240801</v>
      </c>
      <c r="G93" s="2">
        <f>+VLOOKUP($A93,'All effects'!$B$11:$M$123,G$1,FALSE)</f>
        <v>2698718503.6837301</v>
      </c>
      <c r="H93" s="2">
        <f>+VLOOKUP($A93,'All effects'!$B$11:$M$123,H$1,FALSE)</f>
        <v>1646942826.6447501</v>
      </c>
      <c r="I93" s="2">
        <f>+VLOOKUP($A93,'All effects'!$B$11:$M$123,I$1,FALSE)</f>
        <v>2775127517.3386402</v>
      </c>
      <c r="J93" s="2">
        <f>+VLOOKUP($A93,'All effects'!$B$11:$M$123,J$1,FALSE)</f>
        <v>1723351841.8289599</v>
      </c>
      <c r="K93" s="2">
        <f>+VLOOKUP($A93,'All effects'!$B$11:$M$123,K$1,FALSE)</f>
        <v>48310478.628591925</v>
      </c>
      <c r="L93" s="2">
        <f>+VLOOKUP($A93,'All effects'!$B$11:$M$123,L$1,FALSE)</f>
        <v>67125998.800200313</v>
      </c>
      <c r="M93" s="2">
        <f>+VLOOKUP($A93,'All effects'!$B$11:$M$123,M$1,FALSE)</f>
        <v>422025558.95964283</v>
      </c>
      <c r="N93" s="2">
        <f>+VLOOKUP($A93,'All effects'!$B$11:$M$123,N$1,FALSE)</f>
        <v>-57593493.48330114</v>
      </c>
      <c r="O93" s="1">
        <f t="shared" ref="O93:O124" si="48">+F93*$AC93</f>
        <v>8397591.9478630479</v>
      </c>
      <c r="P93" s="1">
        <f t="shared" ref="P93:P124" si="49">+G93*$AC93</f>
        <v>9954235.0797024481</v>
      </c>
      <c r="Q93" s="1">
        <f t="shared" ref="Q93:Q124" si="50">+H93*$AC93</f>
        <v>6074755.8653759994</v>
      </c>
      <c r="R93" s="1">
        <f t="shared" ref="R93:R124" si="51">+I93*$AC93</f>
        <v>10236070.062895754</v>
      </c>
      <c r="S93" s="1">
        <f t="shared" ref="S93:S124" si="52">+J93*$AC93</f>
        <v>6356590.8542101346</v>
      </c>
      <c r="T93" s="1">
        <f t="shared" ref="T93:T139" si="53">+K93*$AC93</f>
        <v>178193.41306828731</v>
      </c>
      <c r="U93" s="1">
        <f t="shared" ref="U93:U139" si="54">+L93*$AC93</f>
        <v>247594.54204095277</v>
      </c>
      <c r="V93" s="1">
        <f t="shared" ref="V93:V139" si="55">+M93*$AC93</f>
        <v>1556643.1318393738</v>
      </c>
      <c r="W93" s="1">
        <f t="shared" ref="W93:W139" si="56">+N93*$AC93</f>
        <v>-212433.85422063901</v>
      </c>
      <c r="X93" s="1">
        <f t="shared" si="43"/>
        <v>0.10698004544142981</v>
      </c>
      <c r="Y93" s="1">
        <f t="shared" si="44"/>
        <v>5.7679095376914652E-2</v>
      </c>
      <c r="Z93" s="1">
        <f t="shared" si="45"/>
        <v>0.21748640442715655</v>
      </c>
      <c r="AA93" s="1">
        <f t="shared" si="46"/>
        <v>0.2</v>
      </c>
      <c r="AB93" s="1">
        <f t="shared" ref="AB93:AB139" si="57">+X93*Y93*Z93*AA93</f>
        <v>2.6840050430352577E-4</v>
      </c>
      <c r="AC93" s="1">
        <f t="shared" si="47"/>
        <v>3.6885044016687898E-3</v>
      </c>
    </row>
    <row r="94" spans="1:29" x14ac:dyDescent="0.35">
      <c r="A94" s="1" t="s">
        <v>38</v>
      </c>
      <c r="B94" s="1">
        <v>0.94999999999999896</v>
      </c>
      <c r="C94" s="1">
        <v>1.05</v>
      </c>
      <c r="D94" s="1">
        <v>-5.0000000000000001E-3</v>
      </c>
      <c r="E94" s="1">
        <v>1.3</v>
      </c>
      <c r="F94" s="2">
        <f>+VLOOKUP($A94,'All effects'!$B$11:$M$123,F$1,FALSE)</f>
        <v>367802848.818012</v>
      </c>
      <c r="G94" s="2">
        <f>+VLOOKUP($A94,'All effects'!$B$11:$M$123,G$1,FALSE)</f>
        <v>789827976.49077404</v>
      </c>
      <c r="H94" s="2">
        <f>+VLOOKUP($A94,'All effects'!$B$11:$M$123,H$1,FALSE)</f>
        <v>947076897.51414704</v>
      </c>
      <c r="I94" s="2">
        <f>+VLOOKUP($A94,'All effects'!$B$11:$M$123,I$1,FALSE)</f>
        <v>880247269.233235</v>
      </c>
      <c r="J94" s="2">
        <f>+VLOOKUP($A94,'All effects'!$B$11:$M$123,J$1,FALSE)</f>
        <v>1037496191.7859</v>
      </c>
      <c r="K94" s="2">
        <f>+VLOOKUP($A94,'All effects'!$B$11:$M$123,K$1,FALSE)</f>
        <v>36220786.800570585</v>
      </c>
      <c r="L94" s="2">
        <f>+VLOOKUP($A94,'All effects'!$B$11:$M$123,L$1,FALSE)</f>
        <v>88913307.995782495</v>
      </c>
      <c r="M94" s="2">
        <f>+VLOOKUP($A94,'All effects'!$B$11:$M$123,M$1,FALSE)</f>
        <v>422025127.67276102</v>
      </c>
      <c r="N94" s="2">
        <f>+VLOOKUP($A94,'All effects'!$B$11:$M$123,N$1,FALSE)</f>
        <v>-37726771.54724849</v>
      </c>
      <c r="O94" s="1">
        <f t="shared" si="48"/>
        <v>1356642.4268115577</v>
      </c>
      <c r="P94" s="1">
        <f t="shared" si="49"/>
        <v>2913283.9678473733</v>
      </c>
      <c r="Q94" s="1">
        <f t="shared" si="50"/>
        <v>3493297.3051997526</v>
      </c>
      <c r="R94" s="1">
        <f t="shared" si="51"/>
        <v>3246795.9271237198</v>
      </c>
      <c r="S94" s="1">
        <f t="shared" si="52"/>
        <v>3826809.2701168992</v>
      </c>
      <c r="T94" s="1">
        <f t="shared" si="53"/>
        <v>133600.53154581139</v>
      </c>
      <c r="U94" s="1">
        <f t="shared" si="54"/>
        <v>327957.12790937652</v>
      </c>
      <c r="V94" s="1">
        <f t="shared" si="55"/>
        <v>1556641.5410358121</v>
      </c>
      <c r="W94" s="1">
        <f t="shared" si="56"/>
        <v>-139155.36291277892</v>
      </c>
      <c r="X94" s="1">
        <f t="shared" si="43"/>
        <v>0.10698004544142981</v>
      </c>
      <c r="Y94" s="1">
        <f t="shared" si="44"/>
        <v>5.7679095376914652E-2</v>
      </c>
      <c r="Z94" s="1">
        <f t="shared" si="45"/>
        <v>0.21748640442715655</v>
      </c>
      <c r="AA94" s="1">
        <f t="shared" si="46"/>
        <v>0.2</v>
      </c>
      <c r="AB94" s="1">
        <f t="shared" si="57"/>
        <v>2.6840050430352577E-4</v>
      </c>
      <c r="AC94" s="1">
        <f t="shared" si="47"/>
        <v>3.6885044016687898E-3</v>
      </c>
    </row>
    <row r="95" spans="1:29" x14ac:dyDescent="0.35">
      <c r="A95" s="1" t="s">
        <v>39</v>
      </c>
      <c r="B95" s="1">
        <v>0.94999999999999896</v>
      </c>
      <c r="C95" s="1">
        <v>1.05</v>
      </c>
      <c r="D95" s="1">
        <v>0.01</v>
      </c>
      <c r="E95" s="1">
        <v>0.9</v>
      </c>
      <c r="F95" s="2">
        <f>+VLOOKUP($A95,'All effects'!$B$11:$M$123,F$1,FALSE)</f>
        <v>99364389.880026996</v>
      </c>
      <c r="G95" s="2">
        <f>+VLOOKUP($A95,'All effects'!$B$11:$M$123,G$1,FALSE)</f>
        <v>514113889.828789</v>
      </c>
      <c r="H95" s="2">
        <f>+VLOOKUP($A95,'All effects'!$B$11:$M$123,H$1,FALSE)</f>
        <v>1349746891.4993801</v>
      </c>
      <c r="I95" s="2">
        <f>+VLOOKUP($A95,'All effects'!$B$11:$M$123,I$1,FALSE)</f>
        <v>666327140.766168</v>
      </c>
      <c r="J95" s="2">
        <f>+VLOOKUP($A95,'All effects'!$B$11:$M$123,J$1,FALSE)</f>
        <v>1501960143.9660599</v>
      </c>
      <c r="K95" s="2">
        <f>+VLOOKUP($A95,'All effects'!$B$11:$M$123,K$1,FALSE)</f>
        <v>35001844.651164882</v>
      </c>
      <c r="L95" s="2">
        <f>+VLOOKUP($A95,'All effects'!$B$11:$M$123,L$1,FALSE)</f>
        <v>131693384.20969462</v>
      </c>
      <c r="M95" s="2">
        <f>+VLOOKUP($A95,'All effects'!$B$11:$M$123,M$1,FALSE)</f>
        <v>414749499.9487614</v>
      </c>
      <c r="N95" s="2">
        <f>+VLOOKUP($A95,'All effects'!$B$11:$M$123,N$1,FALSE)</f>
        <v>-55521711.378848307</v>
      </c>
      <c r="O95" s="1">
        <f t="shared" si="48"/>
        <v>274235.37635576015</v>
      </c>
      <c r="P95" s="1">
        <f t="shared" si="49"/>
        <v>1418900.8379878502</v>
      </c>
      <c r="Q95" s="1">
        <f t="shared" si="50"/>
        <v>3725160.9678504402</v>
      </c>
      <c r="R95" s="1">
        <f t="shared" si="51"/>
        <v>1838993.5714866989</v>
      </c>
      <c r="S95" s="1">
        <f t="shared" si="52"/>
        <v>4145253.7055700002</v>
      </c>
      <c r="T95" s="1">
        <f t="shared" si="53"/>
        <v>96601.448996442457</v>
      </c>
      <c r="U95" s="1">
        <f t="shared" si="54"/>
        <v>363460.03659776621</v>
      </c>
      <c r="V95" s="1">
        <f t="shared" si="55"/>
        <v>1144665.4616320883</v>
      </c>
      <c r="W95" s="1">
        <f t="shared" si="56"/>
        <v>-153234.14589752242</v>
      </c>
      <c r="X95" s="1">
        <f t="shared" si="43"/>
        <v>0.10698004544142981</v>
      </c>
      <c r="Y95" s="1">
        <f t="shared" si="44"/>
        <v>5.7679095376914652E-2</v>
      </c>
      <c r="Z95" s="1">
        <f t="shared" si="45"/>
        <v>0.16273258197283502</v>
      </c>
      <c r="AA95" s="1">
        <f t="shared" si="46"/>
        <v>0.2</v>
      </c>
      <c r="AB95" s="1">
        <f t="shared" si="57"/>
        <v>2.0082867792663709E-4</v>
      </c>
      <c r="AC95" s="1">
        <f t="shared" si="47"/>
        <v>2.7598959414622598E-3</v>
      </c>
    </row>
    <row r="96" spans="1:29" x14ac:dyDescent="0.35">
      <c r="A96" s="1" t="s">
        <v>40</v>
      </c>
      <c r="B96" s="1">
        <v>0.94999999999999896</v>
      </c>
      <c r="C96" s="1">
        <v>1.05</v>
      </c>
      <c r="D96" s="1">
        <v>0.01</v>
      </c>
      <c r="E96" s="1">
        <v>1.3</v>
      </c>
      <c r="F96" s="2">
        <f>+VLOOKUP($A96,'All effects'!$B$11:$M$123,F$1,FALSE)</f>
        <v>888762786.80738401</v>
      </c>
      <c r="G96" s="2">
        <f>+VLOOKUP($A96,'All effects'!$B$11:$M$123,G$1,FALSE)</f>
        <v>1303512195.2590201</v>
      </c>
      <c r="H96" s="2">
        <f>+VLOOKUP($A96,'All effects'!$B$11:$M$123,H$1,FALSE)</f>
        <v>1585070935.00244</v>
      </c>
      <c r="I96" s="2">
        <f>+VLOOKUP($A96,'All effects'!$B$11:$M$123,I$1,FALSE)</f>
        <v>1449709179.2200601</v>
      </c>
      <c r="J96" s="2">
        <f>+VLOOKUP($A96,'All effects'!$B$11:$M$123,J$1,FALSE)</f>
        <v>1731267920.49279</v>
      </c>
      <c r="K96" s="2">
        <f>+VLOOKUP($A96,'All effects'!$B$11:$M$123,K$1,FALSE)</f>
        <v>54864195.86869473</v>
      </c>
      <c r="L96" s="2">
        <f>+VLOOKUP($A96,'All effects'!$B$11:$M$123,L$1,FALSE)</f>
        <v>164948001.54545164</v>
      </c>
      <c r="M96" s="2">
        <f>+VLOOKUP($A96,'All effects'!$B$11:$M$123,M$1,FALSE)</f>
        <v>414749408.45163959</v>
      </c>
      <c r="N96" s="2">
        <f>+VLOOKUP($A96,'All effects'!$B$11:$M$123,N$1,FALSE)</f>
        <v>-36113178.284286194</v>
      </c>
      <c r="O96" s="1">
        <f t="shared" si="48"/>
        <v>2452892.8082323866</v>
      </c>
      <c r="P96" s="1">
        <f t="shared" si="49"/>
        <v>3597558.0173419304</v>
      </c>
      <c r="Q96" s="1">
        <f t="shared" si="50"/>
        <v>4374630.8404430235</v>
      </c>
      <c r="R96" s="1">
        <f t="shared" si="51"/>
        <v>4001046.4800300277</v>
      </c>
      <c r="S96" s="1">
        <f t="shared" si="52"/>
        <v>4778119.3073518574</v>
      </c>
      <c r="T96" s="1">
        <f t="shared" si="53"/>
        <v>151419.47150960108</v>
      </c>
      <c r="U96" s="1">
        <f t="shared" si="54"/>
        <v>455239.32001760253</v>
      </c>
      <c r="V96" s="1">
        <f t="shared" si="55"/>
        <v>1144665.2091095531</v>
      </c>
      <c r="W96" s="1">
        <f t="shared" si="56"/>
        <v>-99668.614180104472</v>
      </c>
      <c r="X96" s="1">
        <f t="shared" si="43"/>
        <v>0.10698004544142981</v>
      </c>
      <c r="Y96" s="1">
        <f t="shared" si="44"/>
        <v>5.7679095376914652E-2</v>
      </c>
      <c r="Z96" s="1">
        <f t="shared" si="45"/>
        <v>0.16273258197283502</v>
      </c>
      <c r="AA96" s="1">
        <f t="shared" si="46"/>
        <v>0.2</v>
      </c>
      <c r="AB96" s="1">
        <f t="shared" si="57"/>
        <v>2.0082867792663709E-4</v>
      </c>
      <c r="AC96" s="1">
        <f t="shared" si="47"/>
        <v>2.7598959414622598E-3</v>
      </c>
    </row>
    <row r="97" spans="1:29" x14ac:dyDescent="0.35">
      <c r="A97" s="1" t="s">
        <v>46</v>
      </c>
      <c r="B97" s="1">
        <v>1</v>
      </c>
      <c r="C97" s="1">
        <v>0.94999999999999896</v>
      </c>
      <c r="D97" s="1">
        <v>-5.0000000000000001E-3</v>
      </c>
      <c r="E97" s="1">
        <v>0.9</v>
      </c>
      <c r="F97" s="2">
        <f>+VLOOKUP($A97,'All effects'!$B$11:$M$123,F$1,FALSE)</f>
        <v>-1828547359.7206399</v>
      </c>
      <c r="G97" s="2">
        <f>+VLOOKUP($A97,'All effects'!$B$11:$M$123,G$1,FALSE)</f>
        <v>-1405233255.6158299</v>
      </c>
      <c r="H97" s="2">
        <f>+VLOOKUP($A97,'All effects'!$B$11:$M$123,H$1,FALSE)</f>
        <v>333110981.90004897</v>
      </c>
      <c r="I97" s="2">
        <f>+VLOOKUP($A97,'All effects'!$B$11:$M$123,I$1,FALSE)</f>
        <v>-1265163606.14486</v>
      </c>
      <c r="J97" s="2">
        <f>+VLOOKUP($A97,'All effects'!$B$11:$M$123,J$1,FALSE)</f>
        <v>473180632.90032297</v>
      </c>
      <c r="K97" s="2">
        <f>+VLOOKUP($A97,'All effects'!$B$11:$M$123,K$1,FALSE)</f>
        <v>59766386.249525324</v>
      </c>
      <c r="L97" s="2">
        <f>+VLOOKUP($A97,'All effects'!$B$11:$M$123,L$1,FALSE)</f>
        <v>142197586.72741765</v>
      </c>
      <c r="M97" s="2">
        <f>+VLOOKUP($A97,'All effects'!$B$11:$M$123,M$1,FALSE)</f>
        <v>423314104.10480946</v>
      </c>
      <c r="N97" s="2">
        <f>+VLOOKUP($A97,'All effects'!$B$11:$M$123,N$1,FALSE)</f>
        <v>-57638448.993079968</v>
      </c>
      <c r="O97" s="1">
        <f t="shared" si="48"/>
        <v>-6858221.6477482542</v>
      </c>
      <c r="P97" s="1">
        <f t="shared" si="49"/>
        <v>-5270523.1191127663</v>
      </c>
      <c r="Q97" s="1">
        <f t="shared" si="50"/>
        <v>1249379.150627315</v>
      </c>
      <c r="R97" s="1">
        <f t="shared" si="51"/>
        <v>-4745172.3825909207</v>
      </c>
      <c r="S97" s="1">
        <f t="shared" si="52"/>
        <v>1774729.8928850295</v>
      </c>
      <c r="T97" s="1">
        <f t="shared" si="53"/>
        <v>224162.15899751164</v>
      </c>
      <c r="U97" s="1">
        <f t="shared" si="54"/>
        <v>533331.86169185536</v>
      </c>
      <c r="V97" s="1">
        <f t="shared" si="55"/>
        <v>1587698.5286354858</v>
      </c>
      <c r="W97" s="1">
        <f t="shared" si="56"/>
        <v>-216181.03382751156</v>
      </c>
      <c r="X97" s="1">
        <f t="shared" si="43"/>
        <v>0.10878218445060095</v>
      </c>
      <c r="Y97" s="1">
        <f t="shared" si="44"/>
        <v>5.7679095376910239E-2</v>
      </c>
      <c r="Z97" s="1">
        <f t="shared" si="45"/>
        <v>0.21748640442715655</v>
      </c>
      <c r="AA97" s="1">
        <f t="shared" si="46"/>
        <v>0.2</v>
      </c>
      <c r="AB97" s="1">
        <f t="shared" si="57"/>
        <v>2.7292186169207883E-4</v>
      </c>
      <c r="AC97" s="1">
        <f t="shared" si="47"/>
        <v>3.7506393319755378E-3</v>
      </c>
    </row>
    <row r="98" spans="1:29" x14ac:dyDescent="0.35">
      <c r="A98" s="1" t="s">
        <v>47</v>
      </c>
      <c r="B98" s="1">
        <v>1</v>
      </c>
      <c r="C98" s="1">
        <v>0.94999999999999896</v>
      </c>
      <c r="D98" s="1">
        <v>-5.0000000000000001E-3</v>
      </c>
      <c r="E98" s="1">
        <v>1.3</v>
      </c>
      <c r="F98" s="2">
        <f>+VLOOKUP($A98,'All effects'!$B$11:$M$123,F$1,FALSE)</f>
        <v>-1843838878.50107</v>
      </c>
      <c r="G98" s="2">
        <f>+VLOOKUP($A98,'All effects'!$B$11:$M$123,G$1,FALSE)</f>
        <v>-1420526704.62918</v>
      </c>
      <c r="H98" s="2">
        <f>+VLOOKUP($A98,'All effects'!$B$11:$M$123,H$1,FALSE)</f>
        <v>93158690.395641804</v>
      </c>
      <c r="I98" s="2">
        <f>+VLOOKUP($A98,'All effects'!$B$11:$M$123,I$1,FALSE)</f>
        <v>-1301432874.88276</v>
      </c>
      <c r="J98" s="2">
        <f>+VLOOKUP($A98,'All effects'!$B$11:$M$123,J$1,FALSE)</f>
        <v>212252521.67135701</v>
      </c>
      <c r="K98" s="2">
        <f>+VLOOKUP($A98,'All effects'!$B$11:$M$123,K$1,FALSE)</f>
        <v>42896451.86583782</v>
      </c>
      <c r="L98" s="2">
        <f>+VLOOKUP($A98,'All effects'!$B$11:$M$123,L$1,FALSE)</f>
        <v>124524308.60397412</v>
      </c>
      <c r="M98" s="2">
        <f>+VLOOKUP($A98,'All effects'!$B$11:$M$123,M$1,FALSE)</f>
        <v>423312173.87189376</v>
      </c>
      <c r="N98" s="2">
        <f>+VLOOKUP($A98,'All effects'!$B$11:$M$123,N$1,FALSE)</f>
        <v>-37465973.008278415</v>
      </c>
      <c r="O98" s="1">
        <f t="shared" si="48"/>
        <v>-6915574.6195317777</v>
      </c>
      <c r="P98" s="1">
        <f t="shared" si="49"/>
        <v>-5327883.3305038</v>
      </c>
      <c r="Q98" s="1">
        <f t="shared" si="50"/>
        <v>349404.64831322595</v>
      </c>
      <c r="R98" s="1">
        <f t="shared" si="51"/>
        <v>-4881205.3284612792</v>
      </c>
      <c r="S98" s="1">
        <f t="shared" si="52"/>
        <v>796082.6560915818</v>
      </c>
      <c r="T98" s="1">
        <f t="shared" si="53"/>
        <v>160889.11957020676</v>
      </c>
      <c r="U98" s="1">
        <f t="shared" si="54"/>
        <v>467045.7696371252</v>
      </c>
      <c r="V98" s="1">
        <f t="shared" si="55"/>
        <v>1587691.2890279924</v>
      </c>
      <c r="W98" s="1">
        <f t="shared" si="56"/>
        <v>-140521.35197558289</v>
      </c>
      <c r="X98" s="1">
        <f t="shared" si="43"/>
        <v>0.10878218445060095</v>
      </c>
      <c r="Y98" s="1">
        <f t="shared" si="44"/>
        <v>5.7679095376910239E-2</v>
      </c>
      <c r="Z98" s="1">
        <f t="shared" si="45"/>
        <v>0.21748640442715655</v>
      </c>
      <c r="AA98" s="1">
        <f t="shared" si="46"/>
        <v>0.2</v>
      </c>
      <c r="AB98" s="1">
        <f t="shared" si="57"/>
        <v>2.7292186169207883E-4</v>
      </c>
      <c r="AC98" s="1">
        <f t="shared" si="47"/>
        <v>3.7506393319755378E-3</v>
      </c>
    </row>
    <row r="99" spans="1:29" x14ac:dyDescent="0.35">
      <c r="A99" s="1" t="s">
        <v>48</v>
      </c>
      <c r="B99" s="1">
        <v>1</v>
      </c>
      <c r="C99" s="1">
        <v>0.94999999999999896</v>
      </c>
      <c r="D99" s="1">
        <v>0.01</v>
      </c>
      <c r="E99" s="1">
        <v>0.9</v>
      </c>
      <c r="F99" s="2">
        <f>+VLOOKUP($A99,'All effects'!$B$11:$M$123,F$1,FALSE)</f>
        <v>-1916810507.34495</v>
      </c>
      <c r="G99" s="2">
        <f>+VLOOKUP($A99,'All effects'!$B$11:$M$123,G$1,FALSE)</f>
        <v>-1497550784.27632</v>
      </c>
      <c r="H99" s="2">
        <f>+VLOOKUP($A99,'All effects'!$B$11:$M$123,H$1,FALSE)</f>
        <v>197302039.732072</v>
      </c>
      <c r="I99" s="2">
        <f>+VLOOKUP($A99,'All effects'!$B$11:$M$123,I$1,FALSE)</f>
        <v>-1313470873.9365799</v>
      </c>
      <c r="J99" s="2">
        <f>+VLOOKUP($A99,'All effects'!$B$11:$M$123,J$1,FALSE)</f>
        <v>381381951.60111803</v>
      </c>
      <c r="K99" s="2">
        <f>+VLOOKUP($A99,'All effects'!$B$11:$M$123,K$1,FALSE)</f>
        <v>45461669.055731773</v>
      </c>
      <c r="L99" s="2">
        <f>+VLOOKUP($A99,'All effects'!$B$11:$M$123,L$1,FALSE)</f>
        <v>173709887.6747843</v>
      </c>
      <c r="M99" s="2">
        <f>+VLOOKUP($A99,'All effects'!$B$11:$M$123,M$1,FALSE)</f>
        <v>419259723.06863093</v>
      </c>
      <c r="N99" s="2">
        <f>+VLOOKUP($A99,'All effects'!$B$11:$M$123,N$1,FALSE)</f>
        <v>-55831691.720692746</v>
      </c>
      <c r="O99" s="1">
        <f t="shared" si="48"/>
        <v>-5379313.8914563665</v>
      </c>
      <c r="P99" s="1">
        <f t="shared" si="49"/>
        <v>-4202708.4608260971</v>
      </c>
      <c r="Q99" s="1">
        <f t="shared" si="50"/>
        <v>553706.06488041859</v>
      </c>
      <c r="R99" s="1">
        <f t="shared" si="51"/>
        <v>-3686108.8204160477</v>
      </c>
      <c r="S99" s="1">
        <f t="shared" si="52"/>
        <v>1070305.7095822941</v>
      </c>
      <c r="T99" s="1">
        <f t="shared" si="53"/>
        <v>127583.07977924717</v>
      </c>
      <c r="U99" s="1">
        <f t="shared" si="54"/>
        <v>487497.33386354509</v>
      </c>
      <c r="V99" s="1">
        <f t="shared" si="55"/>
        <v>1176605.4306302725</v>
      </c>
      <c r="W99" s="1">
        <f t="shared" si="56"/>
        <v>-156685.38632576648</v>
      </c>
      <c r="X99" s="1">
        <f t="shared" si="43"/>
        <v>0.10878218445060095</v>
      </c>
      <c r="Y99" s="1">
        <f t="shared" si="44"/>
        <v>5.7679095376910239E-2</v>
      </c>
      <c r="Z99" s="1">
        <f t="shared" si="45"/>
        <v>0.16273258197283502</v>
      </c>
      <c r="AA99" s="1">
        <f t="shared" si="46"/>
        <v>0.2</v>
      </c>
      <c r="AB99" s="1">
        <f t="shared" si="57"/>
        <v>2.0421174991129364E-4</v>
      </c>
      <c r="AC99" s="1">
        <f t="shared" si="47"/>
        <v>2.8063879401973163E-3</v>
      </c>
    </row>
    <row r="100" spans="1:29" x14ac:dyDescent="0.35">
      <c r="A100" s="1" t="s">
        <v>49</v>
      </c>
      <c r="B100" s="1">
        <v>1</v>
      </c>
      <c r="C100" s="1">
        <v>0.94999999999999896</v>
      </c>
      <c r="D100" s="1">
        <v>0.01</v>
      </c>
      <c r="E100" s="1">
        <v>1.3</v>
      </c>
      <c r="F100" s="2">
        <f>+VLOOKUP($A100,'All effects'!$B$11:$M$123,F$1,FALSE)</f>
        <v>-938438799.33633196</v>
      </c>
      <c r="G100" s="2">
        <f>+VLOOKUP($A100,'All effects'!$B$11:$M$123,G$1,FALSE)</f>
        <v>-519178971.38566399</v>
      </c>
      <c r="H100" s="2">
        <f>+VLOOKUP($A100,'All effects'!$B$11:$M$123,H$1,FALSE)</f>
        <v>575463849.37650704</v>
      </c>
      <c r="I100" s="2">
        <f>+VLOOKUP($A100,'All effects'!$B$11:$M$123,I$1,FALSE)</f>
        <v>-393066091.80557102</v>
      </c>
      <c r="J100" s="2">
        <f>+VLOOKUP($A100,'All effects'!$B$11:$M$123,J$1,FALSE)</f>
        <v>701576730.485901</v>
      </c>
      <c r="K100" s="2">
        <f>+VLOOKUP($A100,'All effects'!$B$11:$M$123,K$1,FALSE)</f>
        <v>17633966.766097121</v>
      </c>
      <c r="L100" s="2">
        <f>+VLOOKUP($A100,'All effects'!$B$11:$M$123,L$1,FALSE)</f>
        <v>109061724.98518215</v>
      </c>
      <c r="M100" s="2">
        <f>+VLOOKUP($A100,'All effects'!$B$11:$M$123,M$1,FALSE)</f>
        <v>419259827.95066607</v>
      </c>
      <c r="N100" s="2">
        <f>+VLOOKUP($A100,'All effects'!$B$11:$M$123,N$1,FALSE)</f>
        <v>-34685121.361007653</v>
      </c>
      <c r="O100" s="1">
        <f t="shared" si="48"/>
        <v>-2633623.3290707311</v>
      </c>
      <c r="P100" s="1">
        <f t="shared" si="49"/>
        <v>-1457017.604100775</v>
      </c>
      <c r="Q100" s="1">
        <f t="shared" si="50"/>
        <v>1614974.8069097542</v>
      </c>
      <c r="R100" s="1">
        <f t="shared" si="51"/>
        <v>-1103095.9397436457</v>
      </c>
      <c r="S100" s="1">
        <f t="shared" si="52"/>
        <v>1968896.4755586954</v>
      </c>
      <c r="T100" s="1">
        <f t="shared" si="53"/>
        <v>49487.751670215228</v>
      </c>
      <c r="U100" s="1">
        <f t="shared" si="54"/>
        <v>306069.50973553152</v>
      </c>
      <c r="V100" s="1">
        <f t="shared" si="55"/>
        <v>1176605.724969951</v>
      </c>
      <c r="W100" s="1">
        <f t="shared" si="56"/>
        <v>-97339.906291812207</v>
      </c>
      <c r="X100" s="1">
        <f t="shared" si="43"/>
        <v>0.10878218445060095</v>
      </c>
      <c r="Y100" s="1">
        <f t="shared" si="44"/>
        <v>5.7679095376910239E-2</v>
      </c>
      <c r="Z100" s="1">
        <f t="shared" si="45"/>
        <v>0.16273258197283502</v>
      </c>
      <c r="AA100" s="1">
        <f t="shared" si="46"/>
        <v>0.2</v>
      </c>
      <c r="AB100" s="1">
        <f t="shared" si="57"/>
        <v>2.0421174991129364E-4</v>
      </c>
      <c r="AC100" s="1">
        <f t="shared" si="47"/>
        <v>2.8063879401973163E-3</v>
      </c>
    </row>
    <row r="101" spans="1:29" x14ac:dyDescent="0.35">
      <c r="A101" s="1" t="s">
        <v>56</v>
      </c>
      <c r="B101" s="1">
        <v>1</v>
      </c>
      <c r="C101" s="1">
        <v>1</v>
      </c>
      <c r="D101" s="1">
        <v>-5.0000000000000001E-3</v>
      </c>
      <c r="E101" s="1">
        <v>0.9</v>
      </c>
      <c r="F101" s="2">
        <f>+VLOOKUP($A101,'All effects'!$B$11:$M$123,F$1,FALSE)</f>
        <v>814386213.69559801</v>
      </c>
      <c r="G101" s="2">
        <f>+VLOOKUP($A101,'All effects'!$B$11:$M$123,G$1,FALSE)</f>
        <v>1237700317.8004</v>
      </c>
      <c r="H101" s="2">
        <f>+VLOOKUP($A101,'All effects'!$B$11:$M$123,H$1,FALSE)</f>
        <v>1211703240.1549101</v>
      </c>
      <c r="I101" s="2">
        <f>+VLOOKUP($A101,'All effects'!$B$11:$M$123,I$1,FALSE)</f>
        <v>1337991275.72034</v>
      </c>
      <c r="J101" s="2">
        <f>+VLOOKUP($A101,'All effects'!$B$11:$M$123,J$1,FALSE)</f>
        <v>1311994199.6041501</v>
      </c>
      <c r="K101" s="2">
        <f>+VLOOKUP($A101,'All effects'!$B$11:$M$123,K$1,FALSE)</f>
        <v>61942930.337048851</v>
      </c>
      <c r="L101" s="2">
        <f>+VLOOKUP($A101,'All effects'!$B$11:$M$123,L$1,FALSE)</f>
        <v>104582765.38961072</v>
      </c>
      <c r="M101" s="2">
        <f>+VLOOKUP($A101,'All effects'!$B$11:$M$123,M$1,FALSE)</f>
        <v>423314104.1048097</v>
      </c>
      <c r="N101" s="2">
        <f>+VLOOKUP($A101,'All effects'!$B$11:$M$123,N$1,FALSE)</f>
        <v>-57651122.867374524</v>
      </c>
      <c r="O101" s="1">
        <f t="shared" si="48"/>
        <v>20652401.501761436</v>
      </c>
      <c r="P101" s="1">
        <f t="shared" si="49"/>
        <v>31387422.174150389</v>
      </c>
      <c r="Q101" s="1">
        <f t="shared" si="50"/>
        <v>30728150.103506267</v>
      </c>
      <c r="R101" s="1">
        <f t="shared" si="51"/>
        <v>33930747.558503047</v>
      </c>
      <c r="S101" s="1">
        <f t="shared" si="52"/>
        <v>33271475.526641157</v>
      </c>
      <c r="T101" s="1">
        <f t="shared" si="53"/>
        <v>1570839.7883004176</v>
      </c>
      <c r="U101" s="1">
        <f t="shared" si="54"/>
        <v>2652163.340522958</v>
      </c>
      <c r="V101" s="1">
        <f t="shared" si="55"/>
        <v>10735020.672389146</v>
      </c>
      <c r="W101" s="1">
        <f t="shared" si="56"/>
        <v>-1462001.8321300256</v>
      </c>
      <c r="X101" s="1">
        <f t="shared" si="43"/>
        <v>0.10878218445060095</v>
      </c>
      <c r="Y101" s="1">
        <f t="shared" si="44"/>
        <v>0.38998983123577174</v>
      </c>
      <c r="Z101" s="1">
        <f t="shared" si="45"/>
        <v>0.21748640442715655</v>
      </c>
      <c r="AA101" s="1">
        <f t="shared" si="46"/>
        <v>0.2</v>
      </c>
      <c r="AB101" s="1">
        <f t="shared" si="57"/>
        <v>1.8453262847886933E-3</v>
      </c>
      <c r="AC101" s="1">
        <f t="shared" si="47"/>
        <v>2.535946846158291E-2</v>
      </c>
    </row>
    <row r="102" spans="1:29" x14ac:dyDescent="0.35">
      <c r="A102" s="1" t="s">
        <v>59</v>
      </c>
      <c r="B102" s="1">
        <v>1</v>
      </c>
      <c r="C102" s="1">
        <v>1</v>
      </c>
      <c r="D102" s="1">
        <v>-5.0000000000000001E-3</v>
      </c>
      <c r="E102" s="1">
        <v>1.3</v>
      </c>
      <c r="F102" s="2">
        <f>+VLOOKUP($A102,'All effects'!$B$11:$M$123,F$1,FALSE)</f>
        <v>161031530.09752899</v>
      </c>
      <c r="G102" s="2">
        <f>+VLOOKUP($A102,'All effects'!$B$11:$M$123,G$1,FALSE)</f>
        <v>584343703.96942401</v>
      </c>
      <c r="H102" s="2">
        <f>+VLOOKUP($A102,'All effects'!$B$11:$M$123,H$1,FALSE)</f>
        <v>770913006.85018098</v>
      </c>
      <c r="I102" s="2">
        <f>+VLOOKUP($A102,'All effects'!$B$11:$M$123,I$1,FALSE)</f>
        <v>673591974.41563106</v>
      </c>
      <c r="J102" s="2">
        <f>+VLOOKUP($A102,'All effects'!$B$11:$M$123,J$1,FALSE)</f>
        <v>860161278.82568896</v>
      </c>
      <c r="K102" s="2">
        <f>+VLOOKUP($A102,'All effects'!$B$11:$M$123,K$1,FALSE)</f>
        <v>47250207.354802482</v>
      </c>
      <c r="L102" s="2">
        <f>+VLOOKUP($A102,'All effects'!$B$11:$M$123,L$1,FALSE)</f>
        <v>98880316.368986487</v>
      </c>
      <c r="M102" s="2">
        <f>+VLOOKUP($A102,'All effects'!$B$11:$M$123,M$1,FALSE)</f>
        <v>423312173.87189388</v>
      </c>
      <c r="N102" s="2">
        <f>+VLOOKUP($A102,'All effects'!$B$11:$M$123,N$1,FALSE)</f>
        <v>-37618161.432022572</v>
      </c>
      <c r="O102" s="1">
        <f t="shared" si="48"/>
        <v>4083674.0088287257</v>
      </c>
      <c r="P102" s="1">
        <f t="shared" si="49"/>
        <v>14818645.731537148</v>
      </c>
      <c r="Q102" s="1">
        <f t="shared" si="50"/>
        <v>19549944.083841216</v>
      </c>
      <c r="R102" s="1">
        <f t="shared" si="51"/>
        <v>17081934.43116856</v>
      </c>
      <c r="S102" s="1">
        <f t="shared" si="52"/>
        <v>21813232.822254885</v>
      </c>
      <c r="T102" s="1">
        <f t="shared" si="53"/>
        <v>1198240.1432173664</v>
      </c>
      <c r="U102" s="1">
        <f t="shared" si="54"/>
        <v>2507552.2644306533</v>
      </c>
      <c r="V102" s="1">
        <f t="shared" si="55"/>
        <v>10734971.722708395</v>
      </c>
      <c r="W102" s="1">
        <f t="shared" si="56"/>
        <v>-953976.57841811096</v>
      </c>
      <c r="X102" s="1">
        <f t="shared" si="43"/>
        <v>0.10878218445060095</v>
      </c>
      <c r="Y102" s="1">
        <f t="shared" si="44"/>
        <v>0.38998983123577174</v>
      </c>
      <c r="Z102" s="1">
        <f t="shared" si="45"/>
        <v>0.21748640442715655</v>
      </c>
      <c r="AA102" s="1">
        <f t="shared" si="46"/>
        <v>0.2</v>
      </c>
      <c r="AB102" s="1">
        <f t="shared" si="57"/>
        <v>1.8453262847886933E-3</v>
      </c>
      <c r="AC102" s="1">
        <f t="shared" si="47"/>
        <v>2.535946846158291E-2</v>
      </c>
    </row>
    <row r="103" spans="1:29" x14ac:dyDescent="0.35">
      <c r="A103" s="1" t="s">
        <v>60</v>
      </c>
      <c r="B103" s="1">
        <v>1</v>
      </c>
      <c r="C103" s="1">
        <v>1</v>
      </c>
      <c r="D103" s="1">
        <v>0.01</v>
      </c>
      <c r="E103" s="1">
        <v>0.9</v>
      </c>
      <c r="F103" s="2">
        <f>+VLOOKUP($A103,'All effects'!$B$11:$M$123,F$1,FALSE)</f>
        <v>862189061.84038997</v>
      </c>
      <c r="G103" s="2">
        <f>+VLOOKUP($A103,'All effects'!$B$11:$M$123,G$1,FALSE)</f>
        <v>1277216487.8618901</v>
      </c>
      <c r="H103" s="2">
        <f>+VLOOKUP($A103,'All effects'!$B$11:$M$123,H$1,FALSE)</f>
        <v>781055320.08252895</v>
      </c>
      <c r="I103" s="2">
        <f>+VLOOKUP($A103,'All effects'!$B$11:$M$123,I$1,FALSE)</f>
        <v>1396063703.5143001</v>
      </c>
      <c r="J103" s="2">
        <f>+VLOOKUP($A103,'All effects'!$B$11:$M$123,J$1,FALSE)</f>
        <v>899902537.26423502</v>
      </c>
      <c r="K103" s="2">
        <f>+VLOOKUP($A103,'All effects'!$B$11:$M$123,K$1,FALSE)</f>
        <v>40946114.680719942</v>
      </c>
      <c r="L103" s="2">
        <f>+VLOOKUP($A103,'All effects'!$B$11:$M$123,L$1,FALSE)</f>
        <v>103552483.65425876</v>
      </c>
      <c r="M103" s="2">
        <f>+VLOOKUP($A103,'All effects'!$B$11:$M$123,M$1,FALSE)</f>
        <v>415027426.02150345</v>
      </c>
      <c r="N103" s="2">
        <f>+VLOOKUP($A103,'All effects'!$B$11:$M$123,N$1,FALSE)</f>
        <v>-56240846.678866714</v>
      </c>
      <c r="O103" s="1">
        <f t="shared" si="48"/>
        <v>16360066.214459091</v>
      </c>
      <c r="P103" s="1">
        <f t="shared" si="49"/>
        <v>24235225.470173728</v>
      </c>
      <c r="Q103" s="1">
        <f t="shared" si="50"/>
        <v>14820550.75766111</v>
      </c>
      <c r="R103" s="1">
        <f t="shared" si="51"/>
        <v>26490355.352391448</v>
      </c>
      <c r="S103" s="1">
        <f t="shared" si="52"/>
        <v>17075680.668897275</v>
      </c>
      <c r="T103" s="1">
        <f t="shared" si="53"/>
        <v>776953.89219101856</v>
      </c>
      <c r="U103" s="1">
        <f t="shared" si="54"/>
        <v>1964911.8322600406</v>
      </c>
      <c r="V103" s="1">
        <f t="shared" si="55"/>
        <v>7875159.2557146978</v>
      </c>
      <c r="W103" s="1">
        <f t="shared" si="56"/>
        <v>-1067171.9421486149</v>
      </c>
      <c r="X103" s="1">
        <f t="shared" si="43"/>
        <v>0.10878218445060095</v>
      </c>
      <c r="Y103" s="1">
        <f t="shared" si="44"/>
        <v>0.38998983123577174</v>
      </c>
      <c r="Z103" s="1">
        <f t="shared" si="45"/>
        <v>0.16273258197283502</v>
      </c>
      <c r="AA103" s="1">
        <f t="shared" si="46"/>
        <v>0.2</v>
      </c>
      <c r="AB103" s="1">
        <f t="shared" si="57"/>
        <v>1.3807516460486698E-3</v>
      </c>
      <c r="AC103" s="1">
        <f t="shared" si="47"/>
        <v>1.8975033363955732E-2</v>
      </c>
    </row>
    <row r="104" spans="1:29" x14ac:dyDescent="0.35">
      <c r="A104" s="1" t="s">
        <v>62</v>
      </c>
      <c r="B104" s="1">
        <v>1</v>
      </c>
      <c r="C104" s="1">
        <v>1</v>
      </c>
      <c r="D104" s="1">
        <v>0.01</v>
      </c>
      <c r="E104" s="1">
        <v>1.3</v>
      </c>
      <c r="F104" s="2">
        <f>+VLOOKUP($A104,'All effects'!$B$11:$M$123,F$1,FALSE)</f>
        <v>4621382417.88484</v>
      </c>
      <c r="G104" s="2">
        <f>+VLOOKUP($A104,'All effects'!$B$11:$M$123,G$1,FALSE)</f>
        <v>5036409945.9962997</v>
      </c>
      <c r="H104" s="2">
        <f>+VLOOKUP($A104,'All effects'!$B$11:$M$123,H$1,FALSE)</f>
        <v>1581091108.69819</v>
      </c>
      <c r="I104" s="2">
        <f>+VLOOKUP($A104,'All effects'!$B$11:$M$123,I$1,FALSE)</f>
        <v>5035256278.7022495</v>
      </c>
      <c r="J104" s="2">
        <f>+VLOOKUP($A104,'All effects'!$B$11:$M$123,J$1,FALSE)</f>
        <v>1579937442.93345</v>
      </c>
      <c r="K104" s="2">
        <f>+VLOOKUP($A104,'All effects'!$B$11:$M$123,K$1,FALSE)</f>
        <v>-4039252.4793113023</v>
      </c>
      <c r="L104" s="2">
        <f>+VLOOKUP($A104,'All effects'!$B$11:$M$123,L$1,FALSE)</f>
        <v>-40033441.841371126</v>
      </c>
      <c r="M104" s="2">
        <f>+VLOOKUP($A104,'All effects'!$B$11:$M$123,M$1,FALSE)</f>
        <v>415027528.11145282</v>
      </c>
      <c r="N104" s="2">
        <f>+VLOOKUP($A104,'All effects'!$B$11:$M$123,N$1,FALSE)</f>
        <v>-34840522.068012603</v>
      </c>
      <c r="O104" s="1">
        <f t="shared" si="48"/>
        <v>87690885.566963255</v>
      </c>
      <c r="P104" s="1">
        <f t="shared" si="49"/>
        <v>95566046.759838283</v>
      </c>
      <c r="Q104" s="1">
        <f t="shared" si="50"/>
        <v>30001256.539001916</v>
      </c>
      <c r="R104" s="1">
        <f t="shared" si="51"/>
        <v>95544155.884442762</v>
      </c>
      <c r="S104" s="1">
        <f t="shared" si="52"/>
        <v>29979365.69262512</v>
      </c>
      <c r="T104" s="1">
        <f t="shared" si="53"/>
        <v>-76644.950560372876</v>
      </c>
      <c r="U104" s="1">
        <f t="shared" si="54"/>
        <v>-759635.89461399859</v>
      </c>
      <c r="V104" s="1">
        <f t="shared" si="55"/>
        <v>7875161.1928748926</v>
      </c>
      <c r="W104" s="1">
        <f t="shared" si="56"/>
        <v>-661100.06865817506</v>
      </c>
      <c r="X104" s="1">
        <f t="shared" si="43"/>
        <v>0.10878218445060095</v>
      </c>
      <c r="Y104" s="1">
        <f t="shared" si="44"/>
        <v>0.38998983123577174</v>
      </c>
      <c r="Z104" s="1">
        <f t="shared" si="45"/>
        <v>0.16273258197283502</v>
      </c>
      <c r="AA104" s="1">
        <f t="shared" si="46"/>
        <v>0.2</v>
      </c>
      <c r="AB104" s="1">
        <f t="shared" si="57"/>
        <v>1.3807516460486698E-3</v>
      </c>
      <c r="AC104" s="1">
        <f t="shared" si="47"/>
        <v>1.8975033363955732E-2</v>
      </c>
    </row>
    <row r="105" spans="1:29" x14ac:dyDescent="0.35">
      <c r="A105" s="1" t="s">
        <v>66</v>
      </c>
      <c r="B105" s="1">
        <v>1</v>
      </c>
      <c r="C105" s="1">
        <v>1.05</v>
      </c>
      <c r="D105" s="1">
        <v>-5.0000000000000001E-3</v>
      </c>
      <c r="E105" s="1">
        <v>0.9</v>
      </c>
      <c r="F105" s="2">
        <f>+VLOOKUP($A105,'All effects'!$B$11:$M$123,F$1,FALSE)</f>
        <v>1836746904.29335</v>
      </c>
      <c r="G105" s="2">
        <f>+VLOOKUP($A105,'All effects'!$B$11:$M$123,G$1,FALSE)</f>
        <v>2259693124.5945501</v>
      </c>
      <c r="H105" s="2">
        <f>+VLOOKUP($A105,'All effects'!$B$11:$M$123,H$1,FALSE)</f>
        <v>1488755351.0776899</v>
      </c>
      <c r="I105" s="2">
        <f>+VLOOKUP($A105,'All effects'!$B$11:$M$123,I$1,FALSE)</f>
        <v>2345282580.0981202</v>
      </c>
      <c r="J105" s="2">
        <f>+VLOOKUP($A105,'All effects'!$B$11:$M$123,J$1,FALSE)</f>
        <v>1574344808.11057</v>
      </c>
      <c r="K105" s="2">
        <f>+VLOOKUP($A105,'All effects'!$B$11:$M$123,K$1,FALSE)</f>
        <v>59678742.080300108</v>
      </c>
      <c r="L105" s="2">
        <f>+VLOOKUP($A105,'All effects'!$B$11:$M$123,L$1,FALSE)</f>
        <v>87448993.347219184</v>
      </c>
      <c r="M105" s="2">
        <f>+VLOOKUP($A105,'All effects'!$B$11:$M$123,M$1,FALSE)</f>
        <v>422946220.30119306</v>
      </c>
      <c r="N105" s="2">
        <f>+VLOOKUP($A105,'All effects'!$B$11:$M$123,N$1,FALSE)</f>
        <v>-57819204.23665747</v>
      </c>
      <c r="O105" s="1">
        <f t="shared" si="48"/>
        <v>6888975.1821274757</v>
      </c>
      <c r="P105" s="1">
        <f t="shared" si="49"/>
        <v>8475293.9112996683</v>
      </c>
      <c r="Q105" s="1">
        <f t="shared" si="50"/>
        <v>5583784.3754414618</v>
      </c>
      <c r="R105" s="1">
        <f t="shared" si="51"/>
        <v>8796309.0895137545</v>
      </c>
      <c r="S105" s="1">
        <f t="shared" si="52"/>
        <v>5904799.5593914371</v>
      </c>
      <c r="T105" s="1">
        <f t="shared" si="53"/>
        <v>223833.43732921439</v>
      </c>
      <c r="U105" s="1">
        <f t="shared" si="54"/>
        <v>327989.63398977258</v>
      </c>
      <c r="V105" s="1">
        <f t="shared" si="55"/>
        <v>1586318.7291721669</v>
      </c>
      <c r="W105" s="1">
        <f t="shared" si="56"/>
        <v>-216858.98155355078</v>
      </c>
      <c r="X105" s="1">
        <f t="shared" si="43"/>
        <v>0.10878218445060095</v>
      </c>
      <c r="Y105" s="1">
        <f t="shared" si="44"/>
        <v>5.7679095376914652E-2</v>
      </c>
      <c r="Z105" s="1">
        <f t="shared" si="45"/>
        <v>0.21748640442715655</v>
      </c>
      <c r="AA105" s="1">
        <f t="shared" si="46"/>
        <v>0.2</v>
      </c>
      <c r="AB105" s="1">
        <f t="shared" si="57"/>
        <v>2.7292186169209975E-4</v>
      </c>
      <c r="AC105" s="1">
        <f t="shared" si="47"/>
        <v>3.7506393319758254E-3</v>
      </c>
    </row>
    <row r="106" spans="1:29" x14ac:dyDescent="0.35">
      <c r="A106" s="1" t="s">
        <v>67</v>
      </c>
      <c r="B106" s="1">
        <v>1</v>
      </c>
      <c r="C106" s="1">
        <v>1.05</v>
      </c>
      <c r="D106" s="1">
        <v>-5.0000000000000001E-3</v>
      </c>
      <c r="E106" s="1">
        <v>1.3</v>
      </c>
      <c r="F106" s="2">
        <f>+VLOOKUP($A106,'All effects'!$B$11:$M$123,F$1,FALSE)</f>
        <v>1441584368.6273999</v>
      </c>
      <c r="G106" s="2">
        <f>+VLOOKUP($A106,'All effects'!$B$11:$M$123,G$1,FALSE)</f>
        <v>1864530778.33799</v>
      </c>
      <c r="H106" s="2">
        <f>+VLOOKUP($A106,'All effects'!$B$11:$M$123,H$1,FALSE)</f>
        <v>832997031.872756</v>
      </c>
      <c r="I106" s="2">
        <f>+VLOOKUP($A106,'All effects'!$B$11:$M$123,I$1,FALSE)</f>
        <v>1909189359.61677</v>
      </c>
      <c r="J106" s="2">
        <f>+VLOOKUP($A106,'All effects'!$B$11:$M$123,J$1,FALSE)</f>
        <v>877655614.68084395</v>
      </c>
      <c r="K106" s="2">
        <f>+VLOOKUP($A106,'All effects'!$B$11:$M$123,K$1,FALSE)</f>
        <v>37311139.112072684</v>
      </c>
      <c r="L106" s="2">
        <f>+VLOOKUP($A106,'All effects'!$B$11:$M$123,L$1,FALSE)</f>
        <v>44535469.140391313</v>
      </c>
      <c r="M106" s="2">
        <f>+VLOOKUP($A106,'All effects'!$B$11:$M$123,M$1,FALSE)</f>
        <v>422946409.71058732</v>
      </c>
      <c r="N106" s="2">
        <f>+VLOOKUP($A106,'All effects'!$B$11:$M$123,N$1,FALSE)</f>
        <v>-37434251.250467256</v>
      </c>
      <c r="O106" s="1">
        <f t="shared" si="48"/>
        <v>5406863.0333354631</v>
      </c>
      <c r="P106" s="1">
        <f t="shared" si="49"/>
        <v>6993182.4729139647</v>
      </c>
      <c r="Q106" s="1">
        <f t="shared" si="50"/>
        <v>3124271.4311610791</v>
      </c>
      <c r="R106" s="1">
        <f t="shared" si="51"/>
        <v>7160680.7043683957</v>
      </c>
      <c r="S106" s="1">
        <f t="shared" si="52"/>
        <v>3291769.6683513927</v>
      </c>
      <c r="T106" s="1">
        <f t="shared" si="53"/>
        <v>139940.62587456137</v>
      </c>
      <c r="U106" s="1">
        <f t="shared" si="54"/>
        <v>167036.48222594726</v>
      </c>
      <c r="V106" s="1">
        <f t="shared" si="55"/>
        <v>1586319.439578491</v>
      </c>
      <c r="W106" s="1">
        <f t="shared" si="56"/>
        <v>-140402.37510306772</v>
      </c>
      <c r="X106" s="1">
        <f t="shared" si="43"/>
        <v>0.10878218445060095</v>
      </c>
      <c r="Y106" s="1">
        <f t="shared" si="44"/>
        <v>5.7679095376914652E-2</v>
      </c>
      <c r="Z106" s="1">
        <f t="shared" si="45"/>
        <v>0.21748640442715655</v>
      </c>
      <c r="AA106" s="1">
        <f t="shared" si="46"/>
        <v>0.2</v>
      </c>
      <c r="AB106" s="1">
        <f t="shared" si="57"/>
        <v>2.7292186169209975E-4</v>
      </c>
      <c r="AC106" s="1">
        <f t="shared" si="47"/>
        <v>3.7506393319758254E-3</v>
      </c>
    </row>
    <row r="107" spans="1:29" x14ac:dyDescent="0.35">
      <c r="A107" s="1" t="s">
        <v>68</v>
      </c>
      <c r="B107" s="1">
        <v>1</v>
      </c>
      <c r="C107" s="1">
        <v>1.05</v>
      </c>
      <c r="D107" s="1">
        <v>0.01</v>
      </c>
      <c r="E107" s="1">
        <v>0.9</v>
      </c>
      <c r="F107" s="2">
        <f>+VLOOKUP($A107,'All effects'!$B$11:$M$123,F$1,FALSE)</f>
        <v>714609647.58780396</v>
      </c>
      <c r="G107" s="2">
        <f>+VLOOKUP($A107,'All effects'!$B$11:$M$123,G$1,FALSE)</f>
        <v>1130687062.5899601</v>
      </c>
      <c r="H107" s="2">
        <f>+VLOOKUP($A107,'All effects'!$B$11:$M$123,H$1,FALSE)</f>
        <v>1145810203.83197</v>
      </c>
      <c r="I107" s="2">
        <f>+VLOOKUP($A107,'All effects'!$B$11:$M$123,I$1,FALSE)</f>
        <v>1273943638.0454199</v>
      </c>
      <c r="J107" s="2">
        <f>+VLOOKUP($A107,'All effects'!$B$11:$M$123,J$1,FALSE)</f>
        <v>1289066780.81673</v>
      </c>
      <c r="K107" s="2">
        <f>+VLOOKUP($A107,'All effects'!$B$11:$M$123,K$1,FALSE)</f>
        <v>51138328.857768625</v>
      </c>
      <c r="L107" s="2">
        <f>+VLOOKUP($A107,'All effects'!$B$11:$M$123,L$1,FALSE)</f>
        <v>138356499.14429539</v>
      </c>
      <c r="M107" s="2">
        <f>+VLOOKUP($A107,'All effects'!$B$11:$M$123,M$1,FALSE)</f>
        <v>416077415.00216144</v>
      </c>
      <c r="N107" s="2">
        <f>+VLOOKUP($A107,'All effects'!$B$11:$M$123,N$1,FALSE)</f>
        <v>-56038405.168934226</v>
      </c>
      <c r="O107" s="1">
        <f t="shared" si="48"/>
        <v>2005471.8969392213</v>
      </c>
      <c r="P107" s="1">
        <f t="shared" si="49"/>
        <v>3173146.5365898358</v>
      </c>
      <c r="Q107" s="1">
        <f t="shared" si="50"/>
        <v>3215587.9377893163</v>
      </c>
      <c r="R107" s="1">
        <f t="shared" si="51"/>
        <v>3575180.0623020362</v>
      </c>
      <c r="S107" s="1">
        <f t="shared" si="52"/>
        <v>3617621.4677933264</v>
      </c>
      <c r="T107" s="1">
        <f t="shared" si="53"/>
        <v>143513.98938829728</v>
      </c>
      <c r="U107" s="1">
        <f t="shared" si="54"/>
        <v>388282.01064650074</v>
      </c>
      <c r="V107" s="1">
        <f t="shared" si="55"/>
        <v>1167674.6396506296</v>
      </c>
      <c r="W107" s="1">
        <f t="shared" si="56"/>
        <v>-157265.50445400004</v>
      </c>
      <c r="X107" s="1">
        <f t="shared" si="43"/>
        <v>0.10878218445060095</v>
      </c>
      <c r="Y107" s="1">
        <f t="shared" si="44"/>
        <v>5.7679095376914652E-2</v>
      </c>
      <c r="Z107" s="1">
        <f t="shared" si="45"/>
        <v>0.16273258197283502</v>
      </c>
      <c r="AA107" s="1">
        <f t="shared" si="46"/>
        <v>0.2</v>
      </c>
      <c r="AB107" s="1">
        <f t="shared" si="57"/>
        <v>2.0421174991130931E-4</v>
      </c>
      <c r="AC107" s="1">
        <f t="shared" si="47"/>
        <v>2.8063879401975318E-3</v>
      </c>
    </row>
    <row r="108" spans="1:29" x14ac:dyDescent="0.35">
      <c r="A108" s="1" t="s">
        <v>69</v>
      </c>
      <c r="B108" s="1">
        <v>1</v>
      </c>
      <c r="C108" s="1">
        <v>1.05</v>
      </c>
      <c r="D108" s="1">
        <v>0.01</v>
      </c>
      <c r="E108" s="1">
        <v>1.3</v>
      </c>
      <c r="F108" s="2">
        <f>+VLOOKUP($A108,'All effects'!$B$11:$M$123,F$1,FALSE)</f>
        <v>2982105566.6395102</v>
      </c>
      <c r="G108" s="2">
        <f>+VLOOKUP($A108,'All effects'!$B$11:$M$123,G$1,FALSE)</f>
        <v>3398182940.2436199</v>
      </c>
      <c r="H108" s="2">
        <f>+VLOOKUP($A108,'All effects'!$B$11:$M$123,H$1,FALSE)</f>
        <v>1955524681.7929499</v>
      </c>
      <c r="I108" s="2">
        <f>+VLOOKUP($A108,'All effects'!$B$11:$M$123,I$1,FALSE)</f>
        <v>3464180671.47574</v>
      </c>
      <c r="J108" s="2">
        <f>+VLOOKUP($A108,'All effects'!$B$11:$M$123,J$1,FALSE)</f>
        <v>2021522414.5543699</v>
      </c>
      <c r="K108" s="2">
        <f>+VLOOKUP($A108,'All effects'!$B$11:$M$123,K$1,FALSE)</f>
        <v>26793945.025734827</v>
      </c>
      <c r="L108" s="2">
        <f>+VLOOKUP($A108,'All effects'!$B$11:$M$123,L$1,FALSE)</f>
        <v>57476321.837740928</v>
      </c>
      <c r="M108" s="2">
        <f>+VLOOKUP($A108,'All effects'!$B$11:$M$123,M$1,FALSE)</f>
        <v>416077373.60411578</v>
      </c>
      <c r="N108" s="2">
        <f>+VLOOKUP($A108,'All effects'!$B$11:$M$123,N$1,FALSE)</f>
        <v>-35315354.420107506</v>
      </c>
      <c r="O108" s="1">
        <f t="shared" si="48"/>
        <v>8368945.098613048</v>
      </c>
      <c r="P108" s="1">
        <f t="shared" si="49"/>
        <v>9536619.6220846847</v>
      </c>
      <c r="Q108" s="1">
        <f t="shared" si="50"/>
        <v>5487960.8837423502</v>
      </c>
      <c r="R108" s="1">
        <f t="shared" si="51"/>
        <v>9721834.8590949047</v>
      </c>
      <c r="S108" s="1">
        <f t="shared" si="52"/>
        <v>5673176.1250443794</v>
      </c>
      <c r="T108" s="1">
        <f t="shared" si="53"/>
        <v>75194.204190537872</v>
      </c>
      <c r="U108" s="1">
        <f t="shared" si="54"/>
        <v>161300.85645234818</v>
      </c>
      <c r="V108" s="1">
        <f t="shared" si="55"/>
        <v>1167674.5234716535</v>
      </c>
      <c r="W108" s="1">
        <f t="shared" si="56"/>
        <v>-99108.584748391309</v>
      </c>
      <c r="X108" s="1">
        <f t="shared" si="43"/>
        <v>0.10878218445060095</v>
      </c>
      <c r="Y108" s="1">
        <f t="shared" si="44"/>
        <v>5.7679095376914652E-2</v>
      </c>
      <c r="Z108" s="1">
        <f t="shared" si="45"/>
        <v>0.16273258197283502</v>
      </c>
      <c r="AA108" s="1">
        <f t="shared" si="46"/>
        <v>0.2</v>
      </c>
      <c r="AB108" s="1">
        <f t="shared" si="57"/>
        <v>2.0421174991130931E-4</v>
      </c>
      <c r="AC108" s="1">
        <f t="shared" si="47"/>
        <v>2.8063879401975318E-3</v>
      </c>
    </row>
    <row r="109" spans="1:29" x14ac:dyDescent="0.35">
      <c r="A109" s="1" t="s">
        <v>75</v>
      </c>
      <c r="B109" s="1">
        <v>1.05</v>
      </c>
      <c r="C109" s="1">
        <v>0.94999999999999896</v>
      </c>
      <c r="D109" s="1">
        <v>-5.0000000000000001E-3</v>
      </c>
      <c r="E109" s="1">
        <v>0.9</v>
      </c>
      <c r="F109" s="2">
        <f>+VLOOKUP($A109,'All effects'!$B$11:$M$123,F$1,FALSE)</f>
        <v>1491042842.7140901</v>
      </c>
      <c r="G109" s="2">
        <f>+VLOOKUP($A109,'All effects'!$B$11:$M$123,G$1,FALSE)</f>
        <v>1903465350.6717999</v>
      </c>
      <c r="H109" s="2">
        <f>+VLOOKUP($A109,'All effects'!$B$11:$M$123,H$1,FALSE)</f>
        <v>856826024.20494604</v>
      </c>
      <c r="I109" s="2">
        <f>+VLOOKUP($A109,'All effects'!$B$11:$M$123,I$1,FALSE)</f>
        <v>1999246771.2514999</v>
      </c>
      <c r="J109" s="2">
        <f>+VLOOKUP($A109,'All effects'!$B$11:$M$123,J$1,FALSE)</f>
        <v>952607446.31395602</v>
      </c>
      <c r="K109" s="2">
        <f>+VLOOKUP($A109,'All effects'!$B$11:$M$123,K$1,FALSE)</f>
        <v>21807766.22171114</v>
      </c>
      <c r="L109" s="2">
        <f>+VLOOKUP($A109,'All effects'!$B$11:$M$123,L$1,FALSE)</f>
        <v>59970436.293366686</v>
      </c>
      <c r="M109" s="2">
        <f>+VLOOKUP($A109,'All effects'!$B$11:$M$123,M$1,FALSE)</f>
        <v>412422507.95770907</v>
      </c>
      <c r="N109" s="2">
        <f>+VLOOKUP($A109,'All effects'!$B$11:$M$123,N$1,FALSE)</f>
        <v>-57618750.508052416</v>
      </c>
      <c r="O109" s="1">
        <f t="shared" si="48"/>
        <v>4760198.3151679887</v>
      </c>
      <c r="P109" s="1">
        <f t="shared" si="49"/>
        <v>6076869.3532342603</v>
      </c>
      <c r="Q109" s="1">
        <f t="shared" si="50"/>
        <v>2735442.3896956798</v>
      </c>
      <c r="R109" s="1">
        <f t="shared" si="51"/>
        <v>6382654.3674582355</v>
      </c>
      <c r="S109" s="1">
        <f t="shared" si="52"/>
        <v>3041227.4088020222</v>
      </c>
      <c r="T109" s="1">
        <f t="shared" si="53"/>
        <v>69621.937782288354</v>
      </c>
      <c r="U109" s="1">
        <f t="shared" si="54"/>
        <v>191457.3891679334</v>
      </c>
      <c r="V109" s="1">
        <f t="shared" si="55"/>
        <v>1316671.0380662698</v>
      </c>
      <c r="W109" s="1">
        <f t="shared" si="56"/>
        <v>-183949.56283835554</v>
      </c>
      <c r="X109" s="1">
        <f t="shared" si="43"/>
        <v>9.2594970120099068E-2</v>
      </c>
      <c r="Y109" s="1">
        <f t="shared" si="44"/>
        <v>5.7679095376910239E-2</v>
      </c>
      <c r="Z109" s="1">
        <f t="shared" si="45"/>
        <v>0.21748640442715655</v>
      </c>
      <c r="AA109" s="1">
        <f t="shared" si="46"/>
        <v>0.2</v>
      </c>
      <c r="AB109" s="1">
        <f t="shared" si="57"/>
        <v>2.3231002168352065E-4</v>
      </c>
      <c r="AC109" s="1">
        <f t="shared" si="47"/>
        <v>3.1925295362426847E-3</v>
      </c>
    </row>
    <row r="110" spans="1:29" x14ac:dyDescent="0.35">
      <c r="A110" s="1" t="s">
        <v>76</v>
      </c>
      <c r="B110" s="1">
        <v>1.05</v>
      </c>
      <c r="C110" s="1">
        <v>0.94999999999999896</v>
      </c>
      <c r="D110" s="1">
        <v>-5.0000000000000001E-3</v>
      </c>
      <c r="E110" s="1">
        <v>1.3</v>
      </c>
      <c r="F110" s="2">
        <f>+VLOOKUP($A110,'All effects'!$B$11:$M$123,F$1,FALSE)</f>
        <v>1730494871.5236299</v>
      </c>
      <c r="G110" s="2">
        <f>+VLOOKUP($A110,'All effects'!$B$11:$M$123,G$1,FALSE)</f>
        <v>2142921478.6542001</v>
      </c>
      <c r="H110" s="2">
        <f>+VLOOKUP($A110,'All effects'!$B$11:$M$123,H$1,FALSE)</f>
        <v>878404144.86275601</v>
      </c>
      <c r="I110" s="2">
        <f>+VLOOKUP($A110,'All effects'!$B$11:$M$123,I$1,FALSE)</f>
        <v>2202683849.8263102</v>
      </c>
      <c r="J110" s="2">
        <f>+VLOOKUP($A110,'All effects'!$B$11:$M$123,J$1,FALSE)</f>
        <v>938166517.56416905</v>
      </c>
      <c r="K110" s="2">
        <f>+VLOOKUP($A110,'All effects'!$B$11:$M$123,K$1,FALSE)</f>
        <v>16915774.056164786</v>
      </c>
      <c r="L110" s="2">
        <f>+VLOOKUP($A110,'All effects'!$B$11:$M$123,L$1,FALSE)</f>
        <v>39324756.705405414</v>
      </c>
      <c r="M110" s="2">
        <f>+VLOOKUP($A110,'All effects'!$B$11:$M$123,M$1,FALSE)</f>
        <v>412426607.13057041</v>
      </c>
      <c r="N110" s="2">
        <f>+VLOOKUP($A110,'All effects'!$B$11:$M$123,N$1,FALSE)</f>
        <v>-37353388.522872359</v>
      </c>
      <c r="O110" s="1">
        <f t="shared" si="48"/>
        <v>5524655.9896556782</v>
      </c>
      <c r="P110" s="1">
        <f t="shared" si="49"/>
        <v>6841340.1144523816</v>
      </c>
      <c r="Q110" s="1">
        <f t="shared" si="50"/>
        <v>2804331.1772323465</v>
      </c>
      <c r="R110" s="1">
        <f t="shared" si="51"/>
        <v>7032133.2495752415</v>
      </c>
      <c r="S110" s="1">
        <f t="shared" si="52"/>
        <v>2995124.3172375513</v>
      </c>
      <c r="T110" s="1">
        <f t="shared" si="53"/>
        <v>54004.108302713801</v>
      </c>
      <c r="U110" s="1">
        <f t="shared" si="54"/>
        <v>125545.44728756436</v>
      </c>
      <c r="V110" s="1">
        <f t="shared" si="55"/>
        <v>1316684.1247967039</v>
      </c>
      <c r="W110" s="1">
        <f t="shared" si="56"/>
        <v>-119251.79613801852</v>
      </c>
      <c r="X110" s="1">
        <f t="shared" si="43"/>
        <v>9.2594970120099068E-2</v>
      </c>
      <c r="Y110" s="1">
        <f t="shared" si="44"/>
        <v>5.7679095376910239E-2</v>
      </c>
      <c r="Z110" s="1">
        <f t="shared" si="45"/>
        <v>0.21748640442715655</v>
      </c>
      <c r="AA110" s="1">
        <f t="shared" si="46"/>
        <v>0.2</v>
      </c>
      <c r="AB110" s="1">
        <f t="shared" si="57"/>
        <v>2.3231002168352065E-4</v>
      </c>
      <c r="AC110" s="1">
        <f t="shared" si="47"/>
        <v>3.1925295362426847E-3</v>
      </c>
    </row>
    <row r="111" spans="1:29" x14ac:dyDescent="0.35">
      <c r="A111" s="1" t="s">
        <v>77</v>
      </c>
      <c r="B111" s="1">
        <v>1.05</v>
      </c>
      <c r="C111" s="1">
        <v>0.94999999999999896</v>
      </c>
      <c r="D111" s="1">
        <v>0.01</v>
      </c>
      <c r="E111" s="1">
        <v>0.9</v>
      </c>
      <c r="F111" s="2">
        <f>+VLOOKUP($A111,'All effects'!$B$11:$M$123,F$1,FALSE)</f>
        <v>912346765.90988195</v>
      </c>
      <c r="G111" s="2">
        <f>+VLOOKUP($A111,'All effects'!$B$11:$M$123,G$1,FALSE)</f>
        <v>1328697191.77649</v>
      </c>
      <c r="H111" s="2">
        <f>+VLOOKUP($A111,'All effects'!$B$11:$M$123,H$1,FALSE)</f>
        <v>833391749.02107704</v>
      </c>
      <c r="I111" s="2">
        <f>+VLOOKUP($A111,'All effects'!$B$11:$M$123,I$1,FALSE)</f>
        <v>1478921849.32599</v>
      </c>
      <c r="J111" s="2">
        <f>+VLOOKUP($A111,'All effects'!$B$11:$M$123,J$1,FALSE)</f>
        <v>983616408.09987497</v>
      </c>
      <c r="K111" s="2">
        <f>+VLOOKUP($A111,'All effects'!$B$11:$M$123,K$1,FALSE)</f>
        <v>31061937.85720605</v>
      </c>
      <c r="L111" s="2">
        <f>+VLOOKUP($A111,'All effects'!$B$11:$M$123,L$1,FALSE)</f>
        <v>125355413.08984277</v>
      </c>
      <c r="M111" s="2">
        <f>+VLOOKUP($A111,'All effects'!$B$11:$M$123,M$1,FALSE)</f>
        <v>416350425.86661571</v>
      </c>
      <c r="N111" s="2">
        <f>+VLOOKUP($A111,'All effects'!$B$11:$M$123,N$1,FALSE)</f>
        <v>-55931182.316860951</v>
      </c>
      <c r="O111" s="1">
        <f t="shared" si="48"/>
        <v>2179401.5858248877</v>
      </c>
      <c r="P111" s="1">
        <f t="shared" si="49"/>
        <v>3173973.838719991</v>
      </c>
      <c r="Q111" s="1">
        <f t="shared" si="50"/>
        <v>1990794.9118650339</v>
      </c>
      <c r="R111" s="1">
        <f t="shared" si="51"/>
        <v>3532828.4640957555</v>
      </c>
      <c r="S111" s="1">
        <f t="shared" si="52"/>
        <v>2349649.5408939645</v>
      </c>
      <c r="T111" s="1">
        <f t="shared" si="53"/>
        <v>74200.336050158992</v>
      </c>
      <c r="U111" s="1">
        <f t="shared" si="54"/>
        <v>299447.3113600348</v>
      </c>
      <c r="V111" s="1">
        <f t="shared" si="55"/>
        <v>994572.25289512181</v>
      </c>
      <c r="W111" s="1">
        <f t="shared" si="56"/>
        <v>-133607.65006588309</v>
      </c>
      <c r="X111" s="1">
        <f t="shared" si="43"/>
        <v>9.2594970120099068E-2</v>
      </c>
      <c r="Y111" s="1">
        <f t="shared" si="44"/>
        <v>5.7679095376910239E-2</v>
      </c>
      <c r="Z111" s="1">
        <f t="shared" si="45"/>
        <v>0.16273258197283502</v>
      </c>
      <c r="AA111" s="1">
        <f t="shared" si="46"/>
        <v>0.2</v>
      </c>
      <c r="AB111" s="1">
        <f t="shared" si="57"/>
        <v>1.7382424315808931E-4</v>
      </c>
      <c r="AC111" s="1">
        <f t="shared" si="47"/>
        <v>2.3887864431145038E-3</v>
      </c>
    </row>
    <row r="112" spans="1:29" x14ac:dyDescent="0.35">
      <c r="A112" s="1" t="s">
        <v>78</v>
      </c>
      <c r="B112" s="1">
        <v>1.05</v>
      </c>
      <c r="C112" s="1">
        <v>0.94999999999999896</v>
      </c>
      <c r="D112" s="1">
        <v>0.01</v>
      </c>
      <c r="E112" s="1">
        <v>1.3</v>
      </c>
      <c r="F112" s="2">
        <f>+VLOOKUP($A112,'All effects'!$B$11:$M$123,F$1,FALSE)</f>
        <v>1711086675.1412799</v>
      </c>
      <c r="G112" s="2">
        <f>+VLOOKUP($A112,'All effects'!$B$11:$M$123,G$1,FALSE)</f>
        <v>2127437230.9758799</v>
      </c>
      <c r="H112" s="2">
        <f>+VLOOKUP($A112,'All effects'!$B$11:$M$123,H$1,FALSE)</f>
        <v>651402033.71333802</v>
      </c>
      <c r="I112" s="2">
        <f>+VLOOKUP($A112,'All effects'!$B$11:$M$123,I$1,FALSE)</f>
        <v>2238333045.8958998</v>
      </c>
      <c r="J112" s="2">
        <f>+VLOOKUP($A112,'All effects'!$B$11:$M$123,J$1,FALSE)</f>
        <v>762297850.16266203</v>
      </c>
      <c r="K112" s="2">
        <f>+VLOOKUP($A112,'All effects'!$B$11:$M$123,K$1,FALSE)</f>
        <v>41702670.570556886</v>
      </c>
      <c r="L112" s="2">
        <f>+VLOOKUP($A112,'All effects'!$B$11:$M$123,L$1,FALSE)</f>
        <v>116666945.24172916</v>
      </c>
      <c r="M112" s="2">
        <f>+VLOOKUP($A112,'All effects'!$B$11:$M$123,M$1,FALSE)</f>
        <v>416350555.8345955</v>
      </c>
      <c r="N112" s="2">
        <f>+VLOOKUP($A112,'All effects'!$B$11:$M$123,N$1,FALSE)</f>
        <v>-35931540.248850018</v>
      </c>
      <c r="O112" s="1">
        <f t="shared" si="48"/>
        <v>4087420.6525713606</v>
      </c>
      <c r="P112" s="1">
        <f t="shared" si="49"/>
        <v>5081993.2159322416</v>
      </c>
      <c r="Q112" s="1">
        <f t="shared" si="50"/>
        <v>1556060.3471516387</v>
      </c>
      <c r="R112" s="1">
        <f t="shared" si="51"/>
        <v>5346899.6352113197</v>
      </c>
      <c r="S112" s="1">
        <f t="shared" si="52"/>
        <v>1820966.7700838984</v>
      </c>
      <c r="T112" s="1">
        <f t="shared" si="53"/>
        <v>99618.774100616487</v>
      </c>
      <c r="U112" s="1">
        <f t="shared" si="54"/>
        <v>278692.41715302475</v>
      </c>
      <c r="V112" s="1">
        <f t="shared" si="55"/>
        <v>994572.56336087</v>
      </c>
      <c r="W112" s="1">
        <f t="shared" si="56"/>
        <v>-85832.776226676069</v>
      </c>
      <c r="X112" s="1">
        <f t="shared" si="43"/>
        <v>9.2594970120099068E-2</v>
      </c>
      <c r="Y112" s="1">
        <f t="shared" si="44"/>
        <v>5.7679095376910239E-2</v>
      </c>
      <c r="Z112" s="1">
        <f t="shared" si="45"/>
        <v>0.16273258197283502</v>
      </c>
      <c r="AA112" s="1">
        <f t="shared" si="46"/>
        <v>0.2</v>
      </c>
      <c r="AB112" s="1">
        <f t="shared" si="57"/>
        <v>1.7382424315808931E-4</v>
      </c>
      <c r="AC112" s="1">
        <f t="shared" si="47"/>
        <v>2.3887864431145038E-3</v>
      </c>
    </row>
    <row r="113" spans="1:29" x14ac:dyDescent="0.35">
      <c r="A113" s="1" t="s">
        <v>80</v>
      </c>
      <c r="B113" s="1">
        <v>1.05</v>
      </c>
      <c r="C113" s="1">
        <v>1</v>
      </c>
      <c r="D113" s="1">
        <v>-5.0000000000000001E-3</v>
      </c>
      <c r="E113" s="1">
        <v>0.9</v>
      </c>
      <c r="F113" s="2">
        <f>+VLOOKUP($A113,'All effects'!$B$11:$M$123,F$1,FALSE)</f>
        <v>-2634133250.31463</v>
      </c>
      <c r="G113" s="2">
        <f>+VLOOKUP($A113,'All effects'!$B$11:$M$123,G$1,FALSE)</f>
        <v>-2213150173.0518298</v>
      </c>
      <c r="H113" s="2">
        <f>+VLOOKUP($A113,'All effects'!$B$11:$M$123,H$1,FALSE)</f>
        <v>-331144006.29764199</v>
      </c>
      <c r="I113" s="2">
        <f>+VLOOKUP($A113,'All effects'!$B$11:$M$123,I$1,FALSE)</f>
        <v>-2048650039.98647</v>
      </c>
      <c r="J113" s="2">
        <f>+VLOOKUP($A113,'All effects'!$B$11:$M$123,J$1,FALSE)</f>
        <v>-166643871.70298001</v>
      </c>
      <c r="K113" s="2">
        <f>+VLOOKUP($A113,'All effects'!$B$11:$M$123,K$1,FALSE)</f>
        <v>38948929.81861975</v>
      </c>
      <c r="L113" s="2">
        <f>+VLOOKUP($A113,'All effects'!$B$11:$M$123,L$1,FALSE)</f>
        <v>145888172.16271043</v>
      </c>
      <c r="M113" s="2">
        <f>+VLOOKUP($A113,'All effects'!$B$11:$M$123,M$1,FALSE)</f>
        <v>420983077.26279515</v>
      </c>
      <c r="N113" s="2">
        <f>+VLOOKUP($A113,'All effects'!$B$11:$M$123,N$1,FALSE)</f>
        <v>-57560890.721269608</v>
      </c>
      <c r="O113" s="1">
        <f t="shared" si="48"/>
        <v>-56860085.329476409</v>
      </c>
      <c r="P113" s="1">
        <f t="shared" si="49"/>
        <v>-47772794.968379736</v>
      </c>
      <c r="Q113" s="1">
        <f t="shared" si="50"/>
        <v>-7148034.9189546928</v>
      </c>
      <c r="R113" s="1">
        <f t="shared" si="51"/>
        <v>-44221914.768340744</v>
      </c>
      <c r="S113" s="1">
        <f t="shared" si="52"/>
        <v>-3597154.6859043632</v>
      </c>
      <c r="T113" s="1">
        <f t="shared" si="53"/>
        <v>840746.94122401858</v>
      </c>
      <c r="U113" s="1">
        <f t="shared" si="54"/>
        <v>3149124.6377692739</v>
      </c>
      <c r="V113" s="1">
        <f t="shared" si="55"/>
        <v>9087290.361096561</v>
      </c>
      <c r="W113" s="1">
        <f t="shared" si="56"/>
        <v>-1242502.50349375</v>
      </c>
      <c r="X113" s="1">
        <f t="shared" si="43"/>
        <v>9.2594970120099068E-2</v>
      </c>
      <c r="Y113" s="1">
        <f t="shared" si="44"/>
        <v>0.38998983123577174</v>
      </c>
      <c r="Z113" s="1">
        <f t="shared" si="45"/>
        <v>0.21748640442715655</v>
      </c>
      <c r="AA113" s="1">
        <f t="shared" si="46"/>
        <v>0.2</v>
      </c>
      <c r="AB113" s="1">
        <f t="shared" si="57"/>
        <v>1.5707345193038966E-3</v>
      </c>
      <c r="AC113" s="1">
        <f t="shared" si="47"/>
        <v>2.158588041158694E-2</v>
      </c>
    </row>
    <row r="114" spans="1:29" x14ac:dyDescent="0.35">
      <c r="A114" s="1" t="s">
        <v>81</v>
      </c>
      <c r="B114" s="1">
        <v>1.05</v>
      </c>
      <c r="C114" s="1">
        <v>1</v>
      </c>
      <c r="D114" s="1">
        <v>-5.0000000000000001E-3</v>
      </c>
      <c r="E114" s="1">
        <v>1.3</v>
      </c>
      <c r="F114" s="2">
        <f>+VLOOKUP($A114,'All effects'!$B$11:$M$123,F$1,FALSE)</f>
        <v>-2506207416.5102201</v>
      </c>
      <c r="G114" s="2">
        <f>+VLOOKUP($A114,'All effects'!$B$11:$M$123,G$1,FALSE)</f>
        <v>-2085224079.92313</v>
      </c>
      <c r="H114" s="2">
        <f>+VLOOKUP($A114,'All effects'!$B$11:$M$123,H$1,FALSE)</f>
        <v>-294612343.15338302</v>
      </c>
      <c r="I114" s="2">
        <f>+VLOOKUP($A114,'All effects'!$B$11:$M$123,I$1,FALSE)</f>
        <v>-1953150979.00633</v>
      </c>
      <c r="J114" s="2">
        <f>+VLOOKUP($A114,'All effects'!$B$11:$M$123,J$1,FALSE)</f>
        <v>-162539240.707288</v>
      </c>
      <c r="K114" s="2">
        <f>+VLOOKUP($A114,'All effects'!$B$11:$M$123,K$1,FALSE)</f>
        <v>35032091.579078533</v>
      </c>
      <c r="L114" s="2">
        <f>+VLOOKUP($A114,'All effects'!$B$11:$M$123,L$1,FALSE)</f>
        <v>129591693.9916113</v>
      </c>
      <c r="M114" s="2">
        <f>+VLOOKUP($A114,'All effects'!$B$11:$M$123,M$1,FALSE)</f>
        <v>420983336.58709484</v>
      </c>
      <c r="N114" s="2">
        <f>+VLOOKUP($A114,'All effects'!$B$11:$M$123,N$1,FALSE)</f>
        <v>-37513498.50426323</v>
      </c>
      <c r="O114" s="1">
        <f t="shared" si="48"/>
        <v>-54098693.57942187</v>
      </c>
      <c r="P114" s="1">
        <f t="shared" si="49"/>
        <v>-45011397.620582089</v>
      </c>
      <c r="Q114" s="1">
        <f t="shared" si="50"/>
        <v>-6359466.8070863402</v>
      </c>
      <c r="R114" s="1">
        <f t="shared" si="51"/>
        <v>-42160483.458604597</v>
      </c>
      <c r="S114" s="1">
        <f t="shared" si="52"/>
        <v>-3508552.6120976624</v>
      </c>
      <c r="T114" s="1">
        <f t="shared" si="53"/>
        <v>756198.53939375107</v>
      </c>
      <c r="U114" s="1">
        <f t="shared" si="54"/>
        <v>2797350.8088378916</v>
      </c>
      <c r="V114" s="1">
        <f t="shared" si="55"/>
        <v>9087295.9588398822</v>
      </c>
      <c r="W114" s="1">
        <f t="shared" si="56"/>
        <v>-809761.89253327157</v>
      </c>
      <c r="X114" s="1">
        <f t="shared" si="43"/>
        <v>9.2594970120099068E-2</v>
      </c>
      <c r="Y114" s="1">
        <f t="shared" si="44"/>
        <v>0.38998983123577174</v>
      </c>
      <c r="Z114" s="1">
        <f t="shared" si="45"/>
        <v>0.21748640442715655</v>
      </c>
      <c r="AA114" s="1">
        <f t="shared" si="46"/>
        <v>0.2</v>
      </c>
      <c r="AB114" s="1">
        <f t="shared" si="57"/>
        <v>1.5707345193038966E-3</v>
      </c>
      <c r="AC114" s="1">
        <f t="shared" si="47"/>
        <v>2.158588041158694E-2</v>
      </c>
    </row>
    <row r="115" spans="1:29" x14ac:dyDescent="0.35">
      <c r="A115" s="1" t="s">
        <v>82</v>
      </c>
      <c r="B115" s="1">
        <v>1.05</v>
      </c>
      <c r="C115" s="1">
        <v>1</v>
      </c>
      <c r="D115" s="1">
        <v>0.01</v>
      </c>
      <c r="E115" s="1">
        <v>0.9</v>
      </c>
      <c r="F115" s="2">
        <f>+VLOOKUP($A115,'All effects'!$B$11:$M$123,F$1,FALSE)</f>
        <v>299701476.41781598</v>
      </c>
      <c r="G115" s="2">
        <f>+VLOOKUP($A115,'All effects'!$B$11:$M$123,G$1,FALSE)</f>
        <v>707765089.07564604</v>
      </c>
      <c r="H115" s="2">
        <f>+VLOOKUP($A115,'All effects'!$B$11:$M$123,H$1,FALSE)</f>
        <v>673134210.17147505</v>
      </c>
      <c r="I115" s="2">
        <f>+VLOOKUP($A115,'All effects'!$B$11:$M$123,I$1,FALSE)</f>
        <v>845922638.05317104</v>
      </c>
      <c r="J115" s="2">
        <f>+VLOOKUP($A115,'All effects'!$B$11:$M$123,J$1,FALSE)</f>
        <v>811291760.67830098</v>
      </c>
      <c r="K115" s="2">
        <f>+VLOOKUP($A115,'All effects'!$B$11:$M$123,K$1,FALSE)</f>
        <v>38857767.613266721</v>
      </c>
      <c r="L115" s="2">
        <f>+VLOOKUP($A115,'All effects'!$B$11:$M$123,L$1,FALSE)</f>
        <v>120824137.28823827</v>
      </c>
      <c r="M115" s="2">
        <f>+VLOOKUP($A115,'All effects'!$B$11:$M$123,M$1,FALSE)</f>
        <v>408063612.65782785</v>
      </c>
      <c r="N115" s="2">
        <f>+VLOOKUP($A115,'All effects'!$B$11:$M$123,N$1,FALSE)</f>
        <v>-56191179.302553907</v>
      </c>
      <c r="O115" s="1">
        <f t="shared" si="48"/>
        <v>4840620.6689953851</v>
      </c>
      <c r="P115" s="1">
        <f t="shared" si="49"/>
        <v>11431449.587511173</v>
      </c>
      <c r="Q115" s="1">
        <f t="shared" si="50"/>
        <v>10872109.839797333</v>
      </c>
      <c r="R115" s="1">
        <f t="shared" si="51"/>
        <v>13662897.677630071</v>
      </c>
      <c r="S115" s="1">
        <f t="shared" si="52"/>
        <v>13103557.954616698</v>
      </c>
      <c r="T115" s="1">
        <f t="shared" si="53"/>
        <v>627610.23171461711</v>
      </c>
      <c r="U115" s="1">
        <f t="shared" si="54"/>
        <v>1951487.9381362116</v>
      </c>
      <c r="V115" s="1">
        <f t="shared" si="55"/>
        <v>6590828.9185157521</v>
      </c>
      <c r="W115" s="1">
        <f t="shared" si="56"/>
        <v>-907570.38369731186</v>
      </c>
      <c r="X115" s="1">
        <f t="shared" si="43"/>
        <v>9.2594970120099068E-2</v>
      </c>
      <c r="Y115" s="1">
        <f t="shared" si="44"/>
        <v>0.38998983123577174</v>
      </c>
      <c r="Z115" s="1">
        <f t="shared" si="45"/>
        <v>0.16273258197283502</v>
      </c>
      <c r="AA115" s="1">
        <f t="shared" si="46"/>
        <v>0.2</v>
      </c>
      <c r="AB115" s="1">
        <f t="shared" si="57"/>
        <v>1.1752904030642301E-3</v>
      </c>
      <c r="AC115" s="1">
        <f t="shared" si="47"/>
        <v>1.6151474216453444E-2</v>
      </c>
    </row>
    <row r="116" spans="1:29" x14ac:dyDescent="0.35">
      <c r="A116" s="1" t="s">
        <v>83</v>
      </c>
      <c r="B116" s="1">
        <v>1.05</v>
      </c>
      <c r="C116" s="1">
        <v>1</v>
      </c>
      <c r="D116" s="1">
        <v>0.01</v>
      </c>
      <c r="E116" s="1">
        <v>1.3</v>
      </c>
      <c r="F116" s="2">
        <f>+VLOOKUP($A116,'All effects'!$B$11:$M$123,F$1,FALSE)</f>
        <v>-512840086.45552701</v>
      </c>
      <c r="G116" s="2">
        <f>+VLOOKUP($A116,'All effects'!$B$11:$M$123,G$1,FALSE)</f>
        <v>-104776176.457306</v>
      </c>
      <c r="H116" s="2">
        <f>+VLOOKUP($A116,'All effects'!$B$11:$M$123,H$1,FALSE)</f>
        <v>371861976.57106799</v>
      </c>
      <c r="I116" s="2">
        <f>+VLOOKUP($A116,'All effects'!$B$11:$M$123,I$1,FALSE)</f>
        <v>20133159.536485899</v>
      </c>
      <c r="J116" s="2">
        <f>+VLOOKUP($A116,'All effects'!$B$11:$M$123,J$1,FALSE)</f>
        <v>496771314.09416097</v>
      </c>
      <c r="K116" s="2">
        <f>+VLOOKUP($A116,'All effects'!$B$11:$M$123,K$1,FALSE)</f>
        <v>38254373.057980478</v>
      </c>
      <c r="L116" s="2">
        <f>+VLOOKUP($A116,'All effects'!$B$11:$M$123,L$1,FALSE)</f>
        <v>127333321.06713942</v>
      </c>
      <c r="M116" s="2">
        <f>+VLOOKUP($A116,'All effects'!$B$11:$M$123,M$1,FALSE)</f>
        <v>408063909.99822074</v>
      </c>
      <c r="N116" s="2">
        <f>+VLOOKUP($A116,'All effects'!$B$11:$M$123,N$1,FALSE)</f>
        <v>-35830387.984633431</v>
      </c>
      <c r="O116" s="1">
        <f t="shared" si="48"/>
        <v>-8283123.4335501995</v>
      </c>
      <c r="P116" s="1">
        <f t="shared" si="49"/>
        <v>-1692289.7125487542</v>
      </c>
      <c r="Q116" s="1">
        <f t="shared" si="50"/>
        <v>6006119.1266670199</v>
      </c>
      <c r="R116" s="1">
        <f t="shared" si="51"/>
        <v>325180.20714929578</v>
      </c>
      <c r="S116" s="1">
        <f t="shared" si="52"/>
        <v>8023589.0710655367</v>
      </c>
      <c r="T116" s="1">
        <f t="shared" si="53"/>
        <v>617864.52011256304</v>
      </c>
      <c r="U116" s="1">
        <f t="shared" si="54"/>
        <v>2056620.8521112904</v>
      </c>
      <c r="V116" s="1">
        <f t="shared" si="55"/>
        <v>6590833.7210014416</v>
      </c>
      <c r="W116" s="1">
        <f t="shared" si="56"/>
        <v>-578713.58769933018</v>
      </c>
      <c r="X116" s="1">
        <f t="shared" si="43"/>
        <v>9.2594970120099068E-2</v>
      </c>
      <c r="Y116" s="1">
        <f t="shared" si="44"/>
        <v>0.38998983123577174</v>
      </c>
      <c r="Z116" s="1">
        <f t="shared" si="45"/>
        <v>0.16273258197283502</v>
      </c>
      <c r="AA116" s="1">
        <f t="shared" si="46"/>
        <v>0.2</v>
      </c>
      <c r="AB116" s="1">
        <f t="shared" si="57"/>
        <v>1.1752904030642301E-3</v>
      </c>
      <c r="AC116" s="1">
        <f t="shared" si="47"/>
        <v>1.6151474216453444E-2</v>
      </c>
    </row>
    <row r="117" spans="1:29" x14ac:dyDescent="0.35">
      <c r="A117" s="1" t="s">
        <v>85</v>
      </c>
      <c r="B117" s="1">
        <v>1.05</v>
      </c>
      <c r="C117" s="1">
        <v>1.05</v>
      </c>
      <c r="D117" s="1">
        <v>-5.0000000000000001E-3</v>
      </c>
      <c r="E117" s="1">
        <v>0.9</v>
      </c>
      <c r="F117" s="2">
        <f>+VLOOKUP($A117,'All effects'!$B$11:$M$123,F$1,FALSE)</f>
        <v>892238460.30436599</v>
      </c>
      <c r="G117" s="2">
        <f>+VLOOKUP($A117,'All effects'!$B$11:$M$123,G$1,FALSE)</f>
        <v>1306442958.7765601</v>
      </c>
      <c r="H117" s="2">
        <f>+VLOOKUP($A117,'All effects'!$B$11:$M$123,H$1,FALSE)</f>
        <v>962398790.32065201</v>
      </c>
      <c r="I117" s="2">
        <f>+VLOOKUP($A117,'All effects'!$B$11:$M$123,I$1,FALSE)</f>
        <v>1428497051.26652</v>
      </c>
      <c r="J117" s="2">
        <f>+VLOOKUP($A117,'All effects'!$B$11:$M$123,J$1,FALSE)</f>
        <v>1084452884.33991</v>
      </c>
      <c r="K117" s="2">
        <f>+VLOOKUP($A117,'All effects'!$B$11:$M$123,K$1,FALSE)</f>
        <v>38916283.259149335</v>
      </c>
      <c r="L117" s="2">
        <f>+VLOOKUP($A117,'All effects'!$B$11:$M$123,L$1,FALSE)</f>
        <v>103367108.73439337</v>
      </c>
      <c r="M117" s="2">
        <f>+VLOOKUP($A117,'All effects'!$B$11:$M$123,M$1,FALSE)</f>
        <v>414204498.47219557</v>
      </c>
      <c r="N117" s="2">
        <f>+VLOOKUP($A117,'All effects'!$B$11:$M$123,N$1,FALSE)</f>
        <v>-57603267.014715388</v>
      </c>
      <c r="O117" s="1">
        <f t="shared" si="48"/>
        <v>2848497.6378936032</v>
      </c>
      <c r="P117" s="1">
        <f t="shared" si="49"/>
        <v>4170857.7333107721</v>
      </c>
      <c r="Q117" s="1">
        <f t="shared" si="50"/>
        <v>3072486.563743148</v>
      </c>
      <c r="R117" s="1">
        <f t="shared" si="51"/>
        <v>4560519.028604296</v>
      </c>
      <c r="S117" s="1">
        <f t="shared" si="52"/>
        <v>3462147.8639190006</v>
      </c>
      <c r="T117" s="1">
        <f t="shared" si="53"/>
        <v>124241.38374563052</v>
      </c>
      <c r="U117" s="1">
        <f t="shared" si="54"/>
        <v>330002.54771058535</v>
      </c>
      <c r="V117" s="1">
        <f t="shared" si="55"/>
        <v>1322360.0954171738</v>
      </c>
      <c r="W117" s="1">
        <f t="shared" si="56"/>
        <v>-183900.13132856696</v>
      </c>
      <c r="X117" s="1">
        <f t="shared" si="43"/>
        <v>9.2594970120099068E-2</v>
      </c>
      <c r="Y117" s="1">
        <f t="shared" si="44"/>
        <v>5.7679095376914652E-2</v>
      </c>
      <c r="Z117" s="1">
        <f t="shared" si="45"/>
        <v>0.21748640442715655</v>
      </c>
      <c r="AA117" s="1">
        <f t="shared" si="46"/>
        <v>0.2</v>
      </c>
      <c r="AB117" s="1">
        <f t="shared" si="57"/>
        <v>2.3231002168353846E-4</v>
      </c>
      <c r="AC117" s="1">
        <f t="shared" si="47"/>
        <v>3.1925295362429298E-3</v>
      </c>
    </row>
    <row r="118" spans="1:29" x14ac:dyDescent="0.35">
      <c r="A118" s="1" t="s">
        <v>86</v>
      </c>
      <c r="B118" s="1">
        <v>1.05</v>
      </c>
      <c r="C118" s="1">
        <v>1.05</v>
      </c>
      <c r="D118" s="1">
        <v>-5.0000000000000001E-3</v>
      </c>
      <c r="E118" s="1">
        <v>1.3</v>
      </c>
      <c r="F118" s="2">
        <f>+VLOOKUP($A118,'All effects'!$B$11:$M$123,F$1,FALSE)</f>
        <v>-751101578.97966397</v>
      </c>
      <c r="G118" s="2">
        <f>+VLOOKUP($A118,'All effects'!$B$11:$M$123,G$1,FALSE)</f>
        <v>-336534419.51524299</v>
      </c>
      <c r="H118" s="2">
        <f>+VLOOKUP($A118,'All effects'!$B$11:$M$123,H$1,FALSE)</f>
        <v>714651977.66786098</v>
      </c>
      <c r="I118" s="2">
        <f>+VLOOKUP($A118,'All effects'!$B$11:$M$123,I$1,FALSE)</f>
        <v>-212197761.27669299</v>
      </c>
      <c r="J118" s="2">
        <f>+VLOOKUP($A118,'All effects'!$B$11:$M$123,J$1,FALSE)</f>
        <v>838988637.43571103</v>
      </c>
      <c r="K118" s="2">
        <f>+VLOOKUP($A118,'All effects'!$B$11:$M$123,K$1,FALSE)</f>
        <v>52287557.659535065</v>
      </c>
      <c r="L118" s="2">
        <f>+VLOOKUP($A118,'All effects'!$B$11:$M$123,L$1,FALSE)</f>
        <v>138759474.36956027</v>
      </c>
      <c r="M118" s="2">
        <f>+VLOOKUP($A118,'All effects'!$B$11:$M$123,M$1,FALSE)</f>
        <v>414567159.46441931</v>
      </c>
      <c r="N118" s="2">
        <f>+VLOOKUP($A118,'All effects'!$B$11:$M$123,N$1,FALSE)</f>
        <v>-37864741.528524399</v>
      </c>
      <c r="O118" s="1">
        <f t="shared" si="48"/>
        <v>-2397913.9756112788</v>
      </c>
      <c r="P118" s="1">
        <f t="shared" si="49"/>
        <v>-1074396.0742647822</v>
      </c>
      <c r="Q118" s="1">
        <f t="shared" si="50"/>
        <v>2281547.5468390686</v>
      </c>
      <c r="R118" s="1">
        <f t="shared" si="51"/>
        <v>-677447.62040046859</v>
      </c>
      <c r="S118" s="1">
        <f t="shared" si="52"/>
        <v>2678496.005585718</v>
      </c>
      <c r="T118" s="1">
        <f t="shared" si="53"/>
        <v>166929.57220607094</v>
      </c>
      <c r="U118" s="1">
        <f t="shared" si="54"/>
        <v>442993.72035836498</v>
      </c>
      <c r="V118" s="1">
        <f t="shared" si="55"/>
        <v>1323517.9013464912</v>
      </c>
      <c r="W118" s="1">
        <f t="shared" si="56"/>
        <v>-120884.30571201841</v>
      </c>
      <c r="X118" s="1">
        <f t="shared" si="43"/>
        <v>9.2594970120099068E-2</v>
      </c>
      <c r="Y118" s="1">
        <f t="shared" si="44"/>
        <v>5.7679095376914652E-2</v>
      </c>
      <c r="Z118" s="1">
        <f t="shared" si="45"/>
        <v>0.21748640442715655</v>
      </c>
      <c r="AA118" s="1">
        <f t="shared" si="46"/>
        <v>0.2</v>
      </c>
      <c r="AB118" s="1">
        <f t="shared" si="57"/>
        <v>2.3231002168353846E-4</v>
      </c>
      <c r="AC118" s="1">
        <f t="shared" si="47"/>
        <v>3.1925295362429298E-3</v>
      </c>
    </row>
    <row r="119" spans="1:29" x14ac:dyDescent="0.35">
      <c r="A119" s="1" t="s">
        <v>87</v>
      </c>
      <c r="B119" s="1">
        <v>1.05</v>
      </c>
      <c r="C119" s="1">
        <v>1.05</v>
      </c>
      <c r="D119" s="1">
        <v>0.01</v>
      </c>
      <c r="E119" s="1">
        <v>0.9</v>
      </c>
      <c r="F119" s="2">
        <f>+VLOOKUP($A119,'All effects'!$B$11:$M$123,F$1,FALSE)</f>
        <v>541634873.25389898</v>
      </c>
      <c r="G119" s="2">
        <f>+VLOOKUP($A119,'All effects'!$B$11:$M$123,G$1,FALSE)</f>
        <v>950173496.62698102</v>
      </c>
      <c r="H119" s="2">
        <f>+VLOOKUP($A119,'All effects'!$B$11:$M$123,H$1,FALSE)</f>
        <v>669001899.381392</v>
      </c>
      <c r="I119" s="2">
        <f>+VLOOKUP($A119,'All effects'!$B$11:$M$123,I$1,FALSE)</f>
        <v>1074628072.9605999</v>
      </c>
      <c r="J119" s="2">
        <f>+VLOOKUP($A119,'All effects'!$B$11:$M$123,J$1,FALSE)</f>
        <v>793456477.24432003</v>
      </c>
      <c r="K119" s="2">
        <f>+VLOOKUP($A119,'All effects'!$B$11:$M$123,K$1,FALSE)</f>
        <v>40240960.162409663</v>
      </c>
      <c r="L119" s="2">
        <f>+VLOOKUP($A119,'All effects'!$B$11:$M$123,L$1,FALSE)</f>
        <v>108260722.7703633</v>
      </c>
      <c r="M119" s="2">
        <f>+VLOOKUP($A119,'All effects'!$B$11:$M$123,M$1,FALSE)</f>
        <v>408538623.37308067</v>
      </c>
      <c r="N119" s="2">
        <f>+VLOOKUP($A119,'All effects'!$B$11:$M$123,N$1,FALSE)</f>
        <v>-56434813.725673735</v>
      </c>
      <c r="O119" s="1">
        <f t="shared" si="48"/>
        <v>1293850.0423470556</v>
      </c>
      <c r="P119" s="1">
        <f t="shared" si="49"/>
        <v>2269761.5673494111</v>
      </c>
      <c r="Q119" s="1">
        <f t="shared" si="50"/>
        <v>1598102.667660245</v>
      </c>
      <c r="R119" s="1">
        <f t="shared" si="51"/>
        <v>2567056.9720787415</v>
      </c>
      <c r="S119" s="1">
        <f t="shared" si="52"/>
        <v>1895398.0760427688</v>
      </c>
      <c r="T119" s="1">
        <f t="shared" si="53"/>
        <v>96127.060093882392</v>
      </c>
      <c r="U119" s="1">
        <f t="shared" si="54"/>
        <v>258611.74687564134</v>
      </c>
      <c r="V119" s="1">
        <f t="shared" si="55"/>
        <v>975911.52500235208</v>
      </c>
      <c r="W119" s="1">
        <f t="shared" si="56"/>
        <v>-134810.71794759206</v>
      </c>
      <c r="X119" s="1">
        <f t="shared" si="43"/>
        <v>9.2594970120099068E-2</v>
      </c>
      <c r="Y119" s="1">
        <f t="shared" si="44"/>
        <v>5.7679095376914652E-2</v>
      </c>
      <c r="Z119" s="1">
        <f t="shared" si="45"/>
        <v>0.16273258197283502</v>
      </c>
      <c r="AA119" s="1">
        <f t="shared" si="46"/>
        <v>0.2</v>
      </c>
      <c r="AB119" s="1">
        <f t="shared" si="57"/>
        <v>1.7382424315810262E-4</v>
      </c>
      <c r="AC119" s="1">
        <f t="shared" si="47"/>
        <v>2.3887864431146868E-3</v>
      </c>
    </row>
    <row r="120" spans="1:29" x14ac:dyDescent="0.35">
      <c r="A120" s="1" t="s">
        <v>88</v>
      </c>
      <c r="B120" s="1">
        <v>1.05</v>
      </c>
      <c r="C120" s="1">
        <v>1.05</v>
      </c>
      <c r="D120" s="1">
        <v>0.01</v>
      </c>
      <c r="E120" s="1">
        <v>1.3</v>
      </c>
      <c r="F120" s="2">
        <f>+VLOOKUP($A120,'All effects'!$B$11:$M$123,F$1,FALSE)</f>
        <v>1326326423.50091</v>
      </c>
      <c r="G120" s="2">
        <f>+VLOOKUP($A120,'All effects'!$B$11:$M$123,G$1,FALSE)</f>
        <v>1734865183.14011</v>
      </c>
      <c r="H120" s="2">
        <f>+VLOOKUP($A120,'All effects'!$B$11:$M$123,H$1,FALSE)</f>
        <v>734946736.65412402</v>
      </c>
      <c r="I120" s="2">
        <f>+VLOOKUP($A120,'All effects'!$B$11:$M$123,I$1,FALSE)</f>
        <v>1825235339.70575</v>
      </c>
      <c r="J120" s="2">
        <f>+VLOOKUP($A120,'All effects'!$B$11:$M$123,J$1,FALSE)</f>
        <v>825316894.749071</v>
      </c>
      <c r="K120" s="2">
        <f>+VLOOKUP($A120,'All effects'!$B$11:$M$123,K$1,FALSE)</f>
        <v>28962995.427512363</v>
      </c>
      <c r="L120" s="2">
        <f>+VLOOKUP($A120,'All effects'!$B$11:$M$123,L$1,FALSE)</f>
        <v>83397046.657022715</v>
      </c>
      <c r="M120" s="2">
        <f>+VLOOKUP($A120,'All effects'!$B$11:$M$123,M$1,FALSE)</f>
        <v>408538759.63919544</v>
      </c>
      <c r="N120" s="2">
        <f>+VLOOKUP($A120,'All effects'!$B$11:$M$123,N$1,FALSE)</f>
        <v>-35936105.336135745</v>
      </c>
      <c r="O120" s="1">
        <f t="shared" si="48"/>
        <v>3168310.5796037628</v>
      </c>
      <c r="P120" s="1">
        <f t="shared" si="49"/>
        <v>4144222.4301167731</v>
      </c>
      <c r="Q120" s="1">
        <f t="shared" si="50"/>
        <v>1755630.8009307513</v>
      </c>
      <c r="R120" s="1">
        <f t="shared" si="51"/>
        <v>4360097.4349829257</v>
      </c>
      <c r="S120" s="1">
        <f t="shared" si="52"/>
        <v>1971505.8094500916</v>
      </c>
      <c r="T120" s="1">
        <f t="shared" si="53"/>
        <v>69186.410829234199</v>
      </c>
      <c r="U120" s="1">
        <f t="shared" si="54"/>
        <v>199217.73445009888</v>
      </c>
      <c r="V120" s="1">
        <f t="shared" si="55"/>
        <v>975911.85051299969</v>
      </c>
      <c r="W120" s="1">
        <f t="shared" si="56"/>
        <v>-85843.681245302418</v>
      </c>
      <c r="X120" s="1">
        <f t="shared" si="43"/>
        <v>9.2594970120099068E-2</v>
      </c>
      <c r="Y120" s="1">
        <f t="shared" si="44"/>
        <v>5.7679095376914652E-2</v>
      </c>
      <c r="Z120" s="1">
        <f t="shared" si="45"/>
        <v>0.16273258197283502</v>
      </c>
      <c r="AA120" s="1">
        <f t="shared" si="46"/>
        <v>0.2</v>
      </c>
      <c r="AB120" s="1">
        <f t="shared" si="57"/>
        <v>1.7382424315810262E-4</v>
      </c>
      <c r="AC120" s="1">
        <f t="shared" si="47"/>
        <v>2.3887864431146868E-3</v>
      </c>
    </row>
    <row r="121" spans="1:29" x14ac:dyDescent="0.35">
      <c r="A121" s="1" t="s">
        <v>93</v>
      </c>
      <c r="B121" s="1">
        <v>1.1000000000000001</v>
      </c>
      <c r="C121" s="1">
        <v>0.94999999999999896</v>
      </c>
      <c r="D121" s="1">
        <v>-5.0000000000000001E-3</v>
      </c>
      <c r="E121" s="1">
        <v>0.9</v>
      </c>
      <c r="F121" s="2">
        <f>+VLOOKUP($A121,'All effects'!$B$11:$M$123,F$1,FALSE)</f>
        <v>886062161.85338795</v>
      </c>
      <c r="G121" s="2">
        <f>+VLOOKUP($A121,'All effects'!$B$11:$M$123,G$1,FALSE)</f>
        <v>1267218475.1949799</v>
      </c>
      <c r="H121" s="2">
        <f>+VLOOKUP($A121,'All effects'!$B$11:$M$123,H$1,FALSE)</f>
        <v>904875051.50677598</v>
      </c>
      <c r="I121" s="2">
        <f>+VLOOKUP($A121,'All effects'!$B$11:$M$123,I$1,FALSE)</f>
        <v>1371554658.35236</v>
      </c>
      <c r="J121" s="2">
        <f>+VLOOKUP($A121,'All effects'!$B$11:$M$123,J$1,FALSE)</f>
        <v>1009211236.19345</v>
      </c>
      <c r="K121" s="2">
        <f>+VLOOKUP($A121,'All effects'!$B$11:$M$123,K$1,FALSE)</f>
        <v>41966674.826356381</v>
      </c>
      <c r="L121" s="2">
        <f>+VLOOKUP($A121,'All effects'!$B$11:$M$123,L$1,FALSE)</f>
        <v>88085583.069442987</v>
      </c>
      <c r="M121" s="2">
        <f>+VLOOKUP($A121,'All effects'!$B$11:$M$123,M$1,FALSE)</f>
        <v>381156313.34159559</v>
      </c>
      <c r="N121" s="2">
        <f>+VLOOKUP($A121,'All effects'!$B$11:$M$123,N$1,FALSE)</f>
        <v>-58217274.914290309</v>
      </c>
      <c r="O121" s="1">
        <f t="shared" si="48"/>
        <v>2065786.395998307</v>
      </c>
      <c r="P121" s="1">
        <f t="shared" si="49"/>
        <v>2954423.2893771413</v>
      </c>
      <c r="Q121" s="1">
        <f t="shared" si="50"/>
        <v>2109647.2143342295</v>
      </c>
      <c r="R121" s="1">
        <f t="shared" si="51"/>
        <v>3197675.1480571954</v>
      </c>
      <c r="S121" s="1">
        <f t="shared" si="52"/>
        <v>2352899.0765797156</v>
      </c>
      <c r="T121" s="1">
        <f t="shared" si="53"/>
        <v>97842.103719035076</v>
      </c>
      <c r="U121" s="1">
        <f t="shared" si="54"/>
        <v>205364.82317201473</v>
      </c>
      <c r="V121" s="1">
        <f t="shared" si="55"/>
        <v>888636.89337884297</v>
      </c>
      <c r="W121" s="1">
        <f t="shared" si="56"/>
        <v>-135729.13922706695</v>
      </c>
      <c r="X121" s="1">
        <f t="shared" si="43"/>
        <v>6.7619770758894304E-2</v>
      </c>
      <c r="Y121" s="1">
        <f t="shared" si="44"/>
        <v>5.7679095376910239E-2</v>
      </c>
      <c r="Z121" s="1">
        <f t="shared" si="45"/>
        <v>0.21748640442715655</v>
      </c>
      <c r="AA121" s="1">
        <f t="shared" si="46"/>
        <v>0.2</v>
      </c>
      <c r="AB121" s="1">
        <f t="shared" si="57"/>
        <v>1.6965014828406561E-4</v>
      </c>
      <c r="AC121" s="1">
        <f t="shared" si="47"/>
        <v>2.3314237814616463E-3</v>
      </c>
    </row>
    <row r="122" spans="1:29" x14ac:dyDescent="0.35">
      <c r="A122" s="1" t="s">
        <v>94</v>
      </c>
      <c r="B122" s="1">
        <v>1.1000000000000001</v>
      </c>
      <c r="C122" s="1">
        <v>0.94999999999999896</v>
      </c>
      <c r="D122" s="1">
        <v>-5.0000000000000001E-3</v>
      </c>
      <c r="E122" s="1">
        <v>1.3</v>
      </c>
      <c r="F122" s="2">
        <f>+VLOOKUP($A122,'All effects'!$B$11:$M$123,F$1,FALSE)</f>
        <v>1277758956.2009101</v>
      </c>
      <c r="G122" s="2">
        <f>+VLOOKUP($A122,'All effects'!$B$11:$M$123,G$1,FALSE)</f>
        <v>1658921163.6370699</v>
      </c>
      <c r="H122" s="2">
        <f>+VLOOKUP($A122,'All effects'!$B$11:$M$123,H$1,FALSE)</f>
        <v>933156062.60192096</v>
      </c>
      <c r="I122" s="2">
        <f>+VLOOKUP($A122,'All effects'!$B$11:$M$123,I$1,FALSE)</f>
        <v>1726922804.1804099</v>
      </c>
      <c r="J122" s="2">
        <f>+VLOOKUP($A122,'All effects'!$B$11:$M$123,J$1,FALSE)</f>
        <v>1001157704.67456</v>
      </c>
      <c r="K122" s="2">
        <f>+VLOOKUP($A122,'All effects'!$B$11:$M$123,K$1,FALSE)</f>
        <v>36046470.53532441</v>
      </c>
      <c r="L122" s="2">
        <f>+VLOOKUP($A122,'All effects'!$B$11:$M$123,L$1,FALSE)</f>
        <v>65735113.838708997</v>
      </c>
      <c r="M122" s="2">
        <f>+VLOOKUP($A122,'All effects'!$B$11:$M$123,M$1,FALSE)</f>
        <v>381162207.43615675</v>
      </c>
      <c r="N122" s="2">
        <f>+VLOOKUP($A122,'All effects'!$B$11:$M$123,N$1,FALSE)</f>
        <v>-38312997.239957124</v>
      </c>
      <c r="O122" s="1">
        <f t="shared" si="48"/>
        <v>2978997.617462412</v>
      </c>
      <c r="P122" s="1">
        <f t="shared" si="49"/>
        <v>3867648.2524734922</v>
      </c>
      <c r="Q122" s="1">
        <f t="shared" si="50"/>
        <v>2175582.2361652311</v>
      </c>
      <c r="R122" s="1">
        <f t="shared" si="51"/>
        <v>4026188.8944146414</v>
      </c>
      <c r="S122" s="1">
        <f t="shared" si="52"/>
        <v>2334122.8816718245</v>
      </c>
      <c r="T122" s="1">
        <f t="shared" si="53"/>
        <v>84039.598643811842</v>
      </c>
      <c r="U122" s="1">
        <f t="shared" si="54"/>
        <v>153256.40768065472</v>
      </c>
      <c r="V122" s="1">
        <f t="shared" si="55"/>
        <v>888650.63501107297</v>
      </c>
      <c r="W122" s="1">
        <f t="shared" si="56"/>
        <v>-89323.83290431046</v>
      </c>
      <c r="X122" s="1">
        <f t="shared" si="43"/>
        <v>6.7619770758894304E-2</v>
      </c>
      <c r="Y122" s="1">
        <f t="shared" si="44"/>
        <v>5.7679095376910239E-2</v>
      </c>
      <c r="Z122" s="1">
        <f t="shared" si="45"/>
        <v>0.21748640442715655</v>
      </c>
      <c r="AA122" s="1">
        <f t="shared" si="46"/>
        <v>0.2</v>
      </c>
      <c r="AB122" s="1">
        <f t="shared" si="57"/>
        <v>1.6965014828406561E-4</v>
      </c>
      <c r="AC122" s="1">
        <f t="shared" si="47"/>
        <v>2.3314237814616463E-3</v>
      </c>
    </row>
    <row r="123" spans="1:29" x14ac:dyDescent="0.35">
      <c r="A123" s="1" t="s">
        <v>95</v>
      </c>
      <c r="B123" s="1">
        <v>1.1000000000000001</v>
      </c>
      <c r="C123" s="1">
        <v>0.94999999999999896</v>
      </c>
      <c r="D123" s="1">
        <v>0.01</v>
      </c>
      <c r="E123" s="1">
        <v>0.9</v>
      </c>
      <c r="F123" s="2">
        <f>+VLOOKUP($A123,'All effects'!$B$11:$M$123,F$1,FALSE)</f>
        <v>915456317.21426499</v>
      </c>
      <c r="G123" s="2">
        <f>+VLOOKUP($A123,'All effects'!$B$11:$M$123,G$1,FALSE)</f>
        <v>1332760821.70016</v>
      </c>
      <c r="H123" s="2">
        <f>+VLOOKUP($A123,'All effects'!$B$11:$M$123,H$1,FALSE)</f>
        <v>540584031.20172596</v>
      </c>
      <c r="I123" s="2">
        <f>+VLOOKUP($A123,'All effects'!$B$11:$M$123,I$1,FALSE)</f>
        <v>1426331698.0936899</v>
      </c>
      <c r="J123" s="2">
        <f>+VLOOKUP($A123,'All effects'!$B$11:$M$123,J$1,FALSE)</f>
        <v>634154909.12455904</v>
      </c>
      <c r="K123" s="2">
        <f>+VLOOKUP($A123,'All effects'!$B$11:$M$123,K$1,FALSE)</f>
        <v>19463722.313994873</v>
      </c>
      <c r="L123" s="2">
        <f>+VLOOKUP($A123,'All effects'!$B$11:$M$123,L$1,FALSE)</f>
        <v>57324404.402990364</v>
      </c>
      <c r="M123" s="2">
        <f>+VLOOKUP($A123,'All effects'!$B$11:$M$123,M$1,FALSE)</f>
        <v>417304504.4859007</v>
      </c>
      <c r="N123" s="2">
        <f>+VLOOKUP($A123,'All effects'!$B$11:$M$123,N$1,FALSE)</f>
        <v>-55710194.304535069</v>
      </c>
      <c r="O123" s="1">
        <f t="shared" si="48"/>
        <v>1596986.518186928</v>
      </c>
      <c r="P123" s="1">
        <f t="shared" si="49"/>
        <v>2324961.9061012277</v>
      </c>
      <c r="Q123" s="1">
        <f t="shared" si="50"/>
        <v>943032.88266483066</v>
      </c>
      <c r="R123" s="1">
        <f t="shared" si="51"/>
        <v>2488193.537458716</v>
      </c>
      <c r="S123" s="1">
        <f t="shared" si="52"/>
        <v>1106264.5166901432</v>
      </c>
      <c r="T123" s="1">
        <f t="shared" si="53"/>
        <v>33953.888945537488</v>
      </c>
      <c r="U123" s="1">
        <f t="shared" si="54"/>
        <v>100000.73108157309</v>
      </c>
      <c r="V123" s="1">
        <f t="shared" si="55"/>
        <v>727975.38791430963</v>
      </c>
      <c r="W123" s="1">
        <f t="shared" si="56"/>
        <v>-97184.789221453801</v>
      </c>
      <c r="X123" s="1">
        <f t="shared" si="43"/>
        <v>6.7619770758894304E-2</v>
      </c>
      <c r="Y123" s="1">
        <f t="shared" si="44"/>
        <v>5.7679095376910239E-2</v>
      </c>
      <c r="Z123" s="1">
        <f t="shared" si="45"/>
        <v>0.16273258197283502</v>
      </c>
      <c r="AA123" s="1">
        <f t="shared" si="46"/>
        <v>0.2</v>
      </c>
      <c r="AB123" s="1">
        <f t="shared" si="57"/>
        <v>1.2693945966441792E-4</v>
      </c>
      <c r="AC123" s="1">
        <f t="shared" si="47"/>
        <v>1.7444704768071954E-3</v>
      </c>
    </row>
    <row r="124" spans="1:29" x14ac:dyDescent="0.35">
      <c r="A124" s="1" t="s">
        <v>96</v>
      </c>
      <c r="B124" s="1">
        <v>1.1000000000000001</v>
      </c>
      <c r="C124" s="1">
        <v>0.94999999999999896</v>
      </c>
      <c r="D124" s="1">
        <v>0.01</v>
      </c>
      <c r="E124" s="1">
        <v>1.3</v>
      </c>
      <c r="F124" s="2">
        <f>+VLOOKUP($A124,'All effects'!$B$11:$M$123,F$1,FALSE)</f>
        <v>-23570222.722308598</v>
      </c>
      <c r="G124" s="2">
        <f>+VLOOKUP($A124,'All effects'!$B$11:$M$123,G$1,FALSE)</f>
        <v>393734446.18606299</v>
      </c>
      <c r="H124" s="2">
        <f>+VLOOKUP($A124,'All effects'!$B$11:$M$123,H$1,FALSE)</f>
        <v>401549954.63420302</v>
      </c>
      <c r="I124" s="2">
        <f>+VLOOKUP($A124,'All effects'!$B$11:$M$123,I$1,FALSE)</f>
        <v>485337997.12555897</v>
      </c>
      <c r="J124" s="2">
        <f>+VLOOKUP($A124,'All effects'!$B$11:$M$123,J$1,FALSE)</f>
        <v>493153507.103001</v>
      </c>
      <c r="K124" s="2">
        <f>+VLOOKUP($A124,'All effects'!$B$11:$M$123,K$1,FALSE)</f>
        <v>27102910.156464431</v>
      </c>
      <c r="L124" s="2">
        <f>+VLOOKUP($A124,'All effects'!$B$11:$M$123,L$1,FALSE)</f>
        <v>83542822.863393694</v>
      </c>
      <c r="M124" s="2">
        <f>+VLOOKUP($A124,'All effects'!$B$11:$M$123,M$1,FALSE)</f>
        <v>417304668.90836877</v>
      </c>
      <c r="N124" s="2">
        <f>+VLOOKUP($A124,'All effects'!$B$11:$M$123,N$1,FALSE)</f>
        <v>-35163638.232567064</v>
      </c>
      <c r="O124" s="1">
        <f t="shared" si="48"/>
        <v>-41117.557670837472</v>
      </c>
      <c r="P124" s="1">
        <f t="shared" si="49"/>
        <v>686858.11707361834</v>
      </c>
      <c r="Q124" s="1">
        <f t="shared" si="50"/>
        <v>700492.04082263587</v>
      </c>
      <c r="R124" s="1">
        <f t="shared" si="51"/>
        <v>846657.80725827313</v>
      </c>
      <c r="S124" s="1">
        <f t="shared" si="52"/>
        <v>860291.73367511283</v>
      </c>
      <c r="T124" s="1">
        <f t="shared" si="53"/>
        <v>47280.226603510084</v>
      </c>
      <c r="U124" s="1">
        <f t="shared" si="54"/>
        <v>145737.98803432347</v>
      </c>
      <c r="V124" s="1">
        <f t="shared" si="55"/>
        <v>727975.67474445084</v>
      </c>
      <c r="W124" s="1">
        <f t="shared" si="56"/>
        <v>-61341.928753841996</v>
      </c>
      <c r="X124" s="1">
        <f t="shared" ref="X124:X140" si="58">+VLOOKUP(B124,$AE$28:$AI$40,3,FALSE)</f>
        <v>6.7619770758894304E-2</v>
      </c>
      <c r="Y124" s="1">
        <f t="shared" ref="Y124:Y140" si="59">+VLOOKUP(C124,$AK$28:$AO$36,3,FALSE)</f>
        <v>5.7679095376910239E-2</v>
      </c>
      <c r="Z124" s="1">
        <f t="shared" ref="Z124:Z140" si="60">+VLOOKUP(D124,$AQ$28:$AU$32,3,FALSE)</f>
        <v>0.16273258197283502</v>
      </c>
      <c r="AA124" s="1">
        <f t="shared" ref="AA124:AA140" si="61">+VLOOKUP(E124,$AW$28:$BA$32,3,FALSE)</f>
        <v>0.2</v>
      </c>
      <c r="AB124" s="1">
        <f t="shared" si="57"/>
        <v>1.2693945966441792E-4</v>
      </c>
      <c r="AC124" s="1">
        <f t="shared" ref="AC124:AC140" si="62">+AB124/SUM($AB$28:$AB$139)</f>
        <v>1.7444704768071954E-3</v>
      </c>
    </row>
    <row r="125" spans="1:29" x14ac:dyDescent="0.35">
      <c r="A125" s="1" t="s">
        <v>98</v>
      </c>
      <c r="B125" s="1">
        <v>1.1000000000000001</v>
      </c>
      <c r="C125" s="1">
        <v>1</v>
      </c>
      <c r="D125" s="1">
        <v>-5.0000000000000001E-3</v>
      </c>
      <c r="E125" s="1">
        <v>0.9</v>
      </c>
      <c r="F125" s="2">
        <f>+VLOOKUP($A125,'All effects'!$B$11:$M$123,F$1,FALSE)</f>
        <v>1458926668.1014299</v>
      </c>
      <c r="G125" s="2">
        <f>+VLOOKUP($A125,'All effects'!$B$11:$M$123,G$1,FALSE)</f>
        <v>1851956522.1306</v>
      </c>
      <c r="H125" s="2">
        <f>+VLOOKUP($A125,'All effects'!$B$11:$M$123,H$1,FALSE)</f>
        <v>1027794229.26537</v>
      </c>
      <c r="I125" s="2">
        <f>+VLOOKUP($A125,'All effects'!$B$11:$M$123,I$1,FALSE)</f>
        <v>1938533293.1465099</v>
      </c>
      <c r="J125" s="2">
        <f>+VLOOKUP($A125,'All effects'!$B$11:$M$123,J$1,FALSE)</f>
        <v>1114371001.81058</v>
      </c>
      <c r="K125" s="2">
        <f>+VLOOKUP($A125,'All effects'!$B$11:$M$123,K$1,FALSE)</f>
        <v>35509924.028466046</v>
      </c>
      <c r="L125" s="2">
        <f>+VLOOKUP($A125,'All effects'!$B$11:$M$123,L$1,FALSE)</f>
        <v>63951523.536055923</v>
      </c>
      <c r="M125" s="2">
        <f>+VLOOKUP($A125,'All effects'!$B$11:$M$123,M$1,FALSE)</f>
        <v>393029854.02917469</v>
      </c>
      <c r="N125" s="2">
        <f>+VLOOKUP($A125,'All effects'!$B$11:$M$123,N$1,FALSE)</f>
        <v>-58135171.508317746</v>
      </c>
      <c r="O125" s="1">
        <f t="shared" ref="O125:O139" si="63">+F125*$AC125</f>
        <v>22997971.310260527</v>
      </c>
      <c r="P125" s="1">
        <f t="shared" ref="P125:P139" si="64">+G125*$AC125</f>
        <v>29193546.115128182</v>
      </c>
      <c r="Q125" s="1">
        <f t="shared" ref="Q125:Q139" si="65">+H125*$AC125</f>
        <v>16201761.688444896</v>
      </c>
      <c r="R125" s="1">
        <f t="shared" ref="R125:R139" si="66">+I125*$AC125</f>
        <v>30558309.772886246</v>
      </c>
      <c r="S125" s="1">
        <f t="shared" ref="S125:S139" si="67">+J125*$AC125</f>
        <v>17566525.370310269</v>
      </c>
      <c r="T125" s="1">
        <f t="shared" si="53"/>
        <v>559765.08750706865</v>
      </c>
      <c r="U125" s="1">
        <f t="shared" si="54"/>
        <v>1008107.76558333</v>
      </c>
      <c r="V125" s="1">
        <f t="shared" si="55"/>
        <v>6195574.8048677286</v>
      </c>
      <c r="W125" s="1">
        <f t="shared" si="56"/>
        <v>-916420.97968176578</v>
      </c>
      <c r="X125" s="1">
        <f t="shared" si="58"/>
        <v>6.7619770758894304E-2</v>
      </c>
      <c r="Y125" s="1">
        <f t="shared" si="59"/>
        <v>0.38998983123577174</v>
      </c>
      <c r="Z125" s="1">
        <f t="shared" si="60"/>
        <v>0.21748640442715655</v>
      </c>
      <c r="AA125" s="1">
        <f t="shared" si="61"/>
        <v>0.2</v>
      </c>
      <c r="AB125" s="1">
        <f t="shared" si="57"/>
        <v>1.1470677940783366E-3</v>
      </c>
      <c r="AC125" s="1">
        <f t="shared" si="62"/>
        <v>1.5763623911398419E-2</v>
      </c>
    </row>
    <row r="126" spans="1:29" x14ac:dyDescent="0.35">
      <c r="A126" s="1" t="s">
        <v>99</v>
      </c>
      <c r="B126" s="1">
        <v>1.1000000000000001</v>
      </c>
      <c r="C126" s="1">
        <v>1</v>
      </c>
      <c r="D126" s="1">
        <v>-5.0000000000000001E-3</v>
      </c>
      <c r="E126" s="1">
        <v>1.3</v>
      </c>
      <c r="F126" s="2">
        <f>+VLOOKUP($A126,'All effects'!$B$11:$M$123,F$1,FALSE)</f>
        <v>1614747550.2846701</v>
      </c>
      <c r="G126" s="2">
        <f>+VLOOKUP($A126,'All effects'!$B$11:$M$123,G$1,FALSE)</f>
        <v>2007830042.9927499</v>
      </c>
      <c r="H126" s="2">
        <f>+VLOOKUP($A126,'All effects'!$B$11:$M$123,H$1,FALSE)</f>
        <v>1170352110.3540001</v>
      </c>
      <c r="I126" s="2">
        <f>+VLOOKUP($A126,'All effects'!$B$11:$M$123,I$1,FALSE)</f>
        <v>2059191495.2987399</v>
      </c>
      <c r="J126" s="2">
        <f>+VLOOKUP($A126,'All effects'!$B$11:$M$123,J$1,FALSE)</f>
        <v>1221713564.1893001</v>
      </c>
      <c r="K126" s="2">
        <f>+VLOOKUP($A126,'All effects'!$B$11:$M$123,K$1,FALSE)</f>
        <v>42976753.703674734</v>
      </c>
      <c r="L126" s="2">
        <f>+VLOOKUP($A126,'All effects'!$B$11:$M$123,L$1,FALSE)</f>
        <v>56025482.200512059</v>
      </c>
      <c r="M126" s="2">
        <f>+VLOOKUP($A126,'All effects'!$B$11:$M$123,M$1,FALSE)</f>
        <v>393082492.70808131</v>
      </c>
      <c r="N126" s="2">
        <f>+VLOOKUP($A126,'All effects'!$B$11:$M$123,N$1,FALSE)</f>
        <v>-38312723.809158467</v>
      </c>
      <c r="O126" s="1">
        <f t="shared" si="63"/>
        <v>25454273.094539449</v>
      </c>
      <c r="P126" s="1">
        <f t="shared" si="64"/>
        <v>31650677.67574463</v>
      </c>
      <c r="Q126" s="1">
        <f t="shared" si="65"/>
        <v>18448990.511531919</v>
      </c>
      <c r="R126" s="1">
        <f t="shared" si="66"/>
        <v>32460320.293439481</v>
      </c>
      <c r="S126" s="1">
        <f t="shared" si="67"/>
        <v>19258633.153334238</v>
      </c>
      <c r="T126" s="1">
        <f t="shared" si="53"/>
        <v>677469.38231752766</v>
      </c>
      <c r="U126" s="1">
        <f t="shared" si="54"/>
        <v>883164.63086361845</v>
      </c>
      <c r="V126" s="1">
        <f t="shared" si="55"/>
        <v>6196404.5812052051</v>
      </c>
      <c r="W126" s="1">
        <f t="shared" si="56"/>
        <v>-603947.36914885393</v>
      </c>
      <c r="X126" s="1">
        <f t="shared" si="58"/>
        <v>6.7619770758894304E-2</v>
      </c>
      <c r="Y126" s="1">
        <f t="shared" si="59"/>
        <v>0.38998983123577174</v>
      </c>
      <c r="Z126" s="1">
        <f t="shared" si="60"/>
        <v>0.21748640442715655</v>
      </c>
      <c r="AA126" s="1">
        <f t="shared" si="61"/>
        <v>0.2</v>
      </c>
      <c r="AB126" s="1">
        <f t="shared" si="57"/>
        <v>1.1470677940783366E-3</v>
      </c>
      <c r="AC126" s="1">
        <f t="shared" si="62"/>
        <v>1.5763623911398419E-2</v>
      </c>
    </row>
    <row r="127" spans="1:29" x14ac:dyDescent="0.35">
      <c r="A127" s="1" t="s">
        <v>100</v>
      </c>
      <c r="B127" s="1">
        <v>1.1000000000000001</v>
      </c>
      <c r="C127" s="1">
        <v>1</v>
      </c>
      <c r="D127" s="1">
        <v>0.01</v>
      </c>
      <c r="E127" s="1">
        <v>0.9</v>
      </c>
      <c r="F127" s="2">
        <f>+VLOOKUP($A127,'All effects'!$B$11:$M$123,F$1,FALSE)</f>
        <v>1238548643.1095901</v>
      </c>
      <c r="G127" s="2">
        <f>+VLOOKUP($A127,'All effects'!$B$11:$M$123,G$1,FALSE)</f>
        <v>1655108474.32163</v>
      </c>
      <c r="H127" s="2">
        <f>+VLOOKUP($A127,'All effects'!$B$11:$M$123,H$1,FALSE)</f>
        <v>397062796.814551</v>
      </c>
      <c r="I127" s="2">
        <f>+VLOOKUP($A127,'All effects'!$B$11:$M$123,I$1,FALSE)</f>
        <v>1724061551.0815301</v>
      </c>
      <c r="J127" s="2">
        <f>+VLOOKUP($A127,'All effects'!$B$11:$M$123,J$1,FALSE)</f>
        <v>466015875.10374802</v>
      </c>
      <c r="K127" s="2">
        <f>+VLOOKUP($A127,'All effects'!$B$11:$M$123,K$1,FALSE)</f>
        <v>16637580.059397072</v>
      </c>
      <c r="L127" s="2">
        <f>+VLOOKUP($A127,'All effects'!$B$11:$M$123,L$1,FALSE)</f>
        <v>29814485.896904297</v>
      </c>
      <c r="M127" s="2">
        <f>+VLOOKUP($A127,'All effects'!$B$11:$M$123,M$1,FALSE)</f>
        <v>416559831.21204507</v>
      </c>
      <c r="N127" s="2">
        <f>+VLOOKUP($A127,'All effects'!$B$11:$M$123,N$1,FALSE)</f>
        <v>-55776170.922387674</v>
      </c>
      <c r="O127" s="1">
        <f t="shared" si="63"/>
        <v>14608698.786314975</v>
      </c>
      <c r="P127" s="1">
        <f t="shared" si="64"/>
        <v>19522027.89495334</v>
      </c>
      <c r="Q127" s="1">
        <f t="shared" si="65"/>
        <v>4683361.3117949301</v>
      </c>
      <c r="R127" s="1">
        <f t="shared" si="66"/>
        <v>20335330.41187831</v>
      </c>
      <c r="S127" s="1">
        <f t="shared" si="67"/>
        <v>5496663.8467579791</v>
      </c>
      <c r="T127" s="1">
        <f t="shared" si="53"/>
        <v>196240.49242886799</v>
      </c>
      <c r="U127" s="1">
        <f t="shared" si="54"/>
        <v>351662.2833990478</v>
      </c>
      <c r="V127" s="1">
        <f t="shared" si="55"/>
        <v>4913329.1086384254</v>
      </c>
      <c r="W127" s="1">
        <f t="shared" si="56"/>
        <v>-657880.72595472878</v>
      </c>
      <c r="X127" s="1">
        <f t="shared" si="58"/>
        <v>6.7619770758894304E-2</v>
      </c>
      <c r="Y127" s="1">
        <f t="shared" si="59"/>
        <v>0.38998983123577174</v>
      </c>
      <c r="Z127" s="1">
        <f t="shared" si="60"/>
        <v>0.16273258197283502</v>
      </c>
      <c r="AA127" s="1">
        <f t="shared" si="61"/>
        <v>0.2</v>
      </c>
      <c r="AB127" s="1">
        <f t="shared" si="57"/>
        <v>8.5828493197041367E-4</v>
      </c>
      <c r="AC127" s="1">
        <f t="shared" si="62"/>
        <v>1.1795014162412965E-2</v>
      </c>
    </row>
    <row r="128" spans="1:29" x14ac:dyDescent="0.35">
      <c r="A128" s="1" t="s">
        <v>101</v>
      </c>
      <c r="B128" s="1">
        <v>1.1000000000000001</v>
      </c>
      <c r="C128" s="1">
        <v>1</v>
      </c>
      <c r="D128" s="1">
        <v>0.01</v>
      </c>
      <c r="E128" s="1">
        <v>1.3</v>
      </c>
      <c r="F128" s="2">
        <f>+VLOOKUP($A128,'All effects'!$B$11:$M$123,F$1,FALSE)</f>
        <v>776927126.58925903</v>
      </c>
      <c r="G128" s="2">
        <f>+VLOOKUP($A128,'All effects'!$B$11:$M$123,G$1,FALSE)</f>
        <v>1193487164.84834</v>
      </c>
      <c r="H128" s="2">
        <f>+VLOOKUP($A128,'All effects'!$B$11:$M$123,H$1,FALSE)</f>
        <v>391322843.599823</v>
      </c>
      <c r="I128" s="2">
        <f>+VLOOKUP($A128,'All effects'!$B$11:$M$123,I$1,FALSE)</f>
        <v>1278959393.68483</v>
      </c>
      <c r="J128" s="2">
        <f>+VLOOKUP($A128,'All effects'!$B$11:$M$123,J$1,FALSE)</f>
        <v>476795073.96561003</v>
      </c>
      <c r="K128" s="2">
        <f>+VLOOKUP($A128,'All effects'!$B$11:$M$123,K$1,FALSE)</f>
        <v>17938442.812414777</v>
      </c>
      <c r="L128" s="2">
        <f>+VLOOKUP($A128,'All effects'!$B$11:$M$123,L$1,FALSE)</f>
        <v>68120196.498941496</v>
      </c>
      <c r="M128" s="2">
        <f>+VLOOKUP($A128,'All effects'!$B$11:$M$123,M$1,FALSE)</f>
        <v>416560038.25908858</v>
      </c>
      <c r="N128" s="2">
        <f>+VLOOKUP($A128,'All effects'!$B$11:$M$123,N$1,FALSE)</f>
        <v>-35290475.149958707</v>
      </c>
      <c r="O128" s="1">
        <f t="shared" si="63"/>
        <v>9163866.4612831213</v>
      </c>
      <c r="P128" s="1">
        <f t="shared" si="64"/>
        <v>14077198.012044268</v>
      </c>
      <c r="Q128" s="1">
        <f t="shared" si="65"/>
        <v>4615658.4823356261</v>
      </c>
      <c r="R128" s="1">
        <f t="shared" si="66"/>
        <v>15085344.161663668</v>
      </c>
      <c r="S128" s="1">
        <f t="shared" si="67"/>
        <v>5623804.6499931077</v>
      </c>
      <c r="T128" s="1">
        <f t="shared" si="53"/>
        <v>211584.18702406733</v>
      </c>
      <c r="U128" s="1">
        <f t="shared" si="54"/>
        <v>803478.68245136901</v>
      </c>
      <c r="V128" s="1">
        <f t="shared" si="55"/>
        <v>4913331.5507612359</v>
      </c>
      <c r="W128" s="1">
        <f t="shared" si="56"/>
        <v>-416251.65419204574</v>
      </c>
      <c r="X128" s="1">
        <f t="shared" si="58"/>
        <v>6.7619770758894304E-2</v>
      </c>
      <c r="Y128" s="1">
        <f t="shared" si="59"/>
        <v>0.38998983123577174</v>
      </c>
      <c r="Z128" s="1">
        <f t="shared" si="60"/>
        <v>0.16273258197283502</v>
      </c>
      <c r="AA128" s="1">
        <f t="shared" si="61"/>
        <v>0.2</v>
      </c>
      <c r="AB128" s="1">
        <f t="shared" si="57"/>
        <v>8.5828493197041367E-4</v>
      </c>
      <c r="AC128" s="1">
        <f t="shared" si="62"/>
        <v>1.1795014162412965E-2</v>
      </c>
    </row>
    <row r="129" spans="1:29" x14ac:dyDescent="0.35">
      <c r="A129" s="1" t="s">
        <v>103</v>
      </c>
      <c r="B129" s="1">
        <v>1.1000000000000001</v>
      </c>
      <c r="C129" s="1">
        <v>1.05</v>
      </c>
      <c r="D129" s="1">
        <v>-5.0000000000000001E-3</v>
      </c>
      <c r="E129" s="1">
        <v>0.9</v>
      </c>
      <c r="F129" s="2">
        <f>+VLOOKUP($A129,'All effects'!$B$11:$M$123,F$1,FALSE)</f>
        <v>-2063864171.47088</v>
      </c>
      <c r="G129" s="2">
        <f>+VLOOKUP($A129,'All effects'!$B$11:$M$123,G$1,FALSE)</f>
        <v>-1669601941.6295199</v>
      </c>
      <c r="H129" s="2">
        <f>+VLOOKUP($A129,'All effects'!$B$11:$M$123,H$1,FALSE)</f>
        <v>305480986.07207203</v>
      </c>
      <c r="I129" s="2">
        <f>+VLOOKUP($A129,'All effects'!$B$11:$M$123,I$1,FALSE)</f>
        <v>-1513467177.9021499</v>
      </c>
      <c r="J129" s="2">
        <f>+VLOOKUP($A129,'All effects'!$B$11:$M$123,J$1,FALSE)</f>
        <v>461615751.32875001</v>
      </c>
      <c r="K129" s="2">
        <f>+VLOOKUP($A129,'All effects'!$B$11:$M$123,K$1,FALSE)</f>
        <v>45142805.079052143</v>
      </c>
      <c r="L129" s="2">
        <f>+VLOOKUP($A129,'All effects'!$B$11:$M$123,L$1,FALSE)</f>
        <v>143126142.35796919</v>
      </c>
      <c r="M129" s="2">
        <f>+VLOOKUP($A129,'All effects'!$B$11:$M$123,M$1,FALSE)</f>
        <v>394262229.84136009</v>
      </c>
      <c r="N129" s="2">
        <f>+VLOOKUP($A129,'All effects'!$B$11:$M$123,N$1,FALSE)</f>
        <v>-58151426.448459558</v>
      </c>
      <c r="O129" s="1">
        <f t="shared" si="63"/>
        <v>-4811742.0110742152</v>
      </c>
      <c r="P129" s="1">
        <f t="shared" si="64"/>
        <v>-3892549.6722899005</v>
      </c>
      <c r="Q129" s="1">
        <f t="shared" si="65"/>
        <v>712205.63571283722</v>
      </c>
      <c r="R129" s="1">
        <f t="shared" si="66"/>
        <v>-3528533.3710229867</v>
      </c>
      <c r="S129" s="1">
        <f t="shared" si="67"/>
        <v>1076221.9405452157</v>
      </c>
      <c r="T129" s="1">
        <f t="shared" si="53"/>
        <v>105247.00932319782</v>
      </c>
      <c r="U129" s="1">
        <f t="shared" si="54"/>
        <v>333687.69204226002</v>
      </c>
      <c r="V129" s="1">
        <f t="shared" si="55"/>
        <v>919192.33878431492</v>
      </c>
      <c r="W129" s="1">
        <f t="shared" si="56"/>
        <v>-135575.61854786676</v>
      </c>
      <c r="X129" s="1">
        <f t="shared" si="58"/>
        <v>6.7619770758894304E-2</v>
      </c>
      <c r="Y129" s="1">
        <f t="shared" si="59"/>
        <v>5.7679095376914652E-2</v>
      </c>
      <c r="Z129" s="1">
        <f t="shared" si="60"/>
        <v>0.21748640442715655</v>
      </c>
      <c r="AA129" s="1">
        <f t="shared" si="61"/>
        <v>0.2</v>
      </c>
      <c r="AB129" s="1">
        <f t="shared" si="57"/>
        <v>1.6965014828407862E-4</v>
      </c>
      <c r="AC129" s="1">
        <f t="shared" si="62"/>
        <v>2.3314237814618249E-3</v>
      </c>
    </row>
    <row r="130" spans="1:29" x14ac:dyDescent="0.35">
      <c r="A130" s="1" t="s">
        <v>104</v>
      </c>
      <c r="B130" s="1">
        <v>1.1000000000000001</v>
      </c>
      <c r="C130" s="1">
        <v>1.05</v>
      </c>
      <c r="D130" s="1">
        <v>-5.0000000000000001E-3</v>
      </c>
      <c r="E130" s="1">
        <v>1.3</v>
      </c>
      <c r="F130" s="2">
        <f>+VLOOKUP($A130,'All effects'!$B$11:$M$123,F$1,FALSE)</f>
        <v>-1821395809.8313999</v>
      </c>
      <c r="G130" s="2">
        <f>+VLOOKUP($A130,'All effects'!$B$11:$M$123,G$1,FALSE)</f>
        <v>-1427133406.6143601</v>
      </c>
      <c r="H130" s="2">
        <f>+VLOOKUP($A130,'All effects'!$B$11:$M$123,H$1,FALSE)</f>
        <v>251989884.76980099</v>
      </c>
      <c r="I130" s="2">
        <f>+VLOOKUP($A130,'All effects'!$B$11:$M$123,I$1,FALSE)</f>
        <v>-1303805266.6201</v>
      </c>
      <c r="J130" s="2">
        <f>+VLOOKUP($A130,'All effects'!$B$11:$M$123,J$1,FALSE)</f>
        <v>375318026.29335999</v>
      </c>
      <c r="K130" s="2">
        <f>+VLOOKUP($A130,'All effects'!$B$11:$M$123,K$1,FALSE)</f>
        <v>38138114.658108056</v>
      </c>
      <c r="L130" s="2">
        <f>+VLOOKUP($A130,'All effects'!$B$11:$M$123,L$1,FALSE)</f>
        <v>123241979.37084067</v>
      </c>
      <c r="M130" s="2">
        <f>+VLOOKUP($A130,'All effects'!$B$11:$M$123,M$1,FALSE)</f>
        <v>394262403.21704626</v>
      </c>
      <c r="N130" s="2">
        <f>+VLOOKUP($A130,'All effects'!$B$11:$M$123,N$1,FALSE)</f>
        <v>-38224275.281526044</v>
      </c>
      <c r="O130" s="1">
        <f t="shared" si="63"/>
        <v>-4246445.5064958455</v>
      </c>
      <c r="P130" s="1">
        <f t="shared" si="64"/>
        <v>-3327252.7634993475</v>
      </c>
      <c r="Q130" s="1">
        <f t="shared" si="65"/>
        <v>587495.21004013892</v>
      </c>
      <c r="R130" s="1">
        <f t="shared" si="66"/>
        <v>-3039722.6049932763</v>
      </c>
      <c r="S130" s="1">
        <f t="shared" si="67"/>
        <v>875025.37211165403</v>
      </c>
      <c r="T130" s="1">
        <f t="shared" si="53"/>
        <v>88916.107494030934</v>
      </c>
      <c r="U130" s="1">
        <f t="shared" si="54"/>
        <v>287329.28157960559</v>
      </c>
      <c r="V130" s="1">
        <f t="shared" si="55"/>
        <v>919192.7429965128</v>
      </c>
      <c r="W130" s="1">
        <f t="shared" si="56"/>
        <v>-89116.984420493216</v>
      </c>
      <c r="X130" s="1">
        <f t="shared" si="58"/>
        <v>6.7619770758894304E-2</v>
      </c>
      <c r="Y130" s="1">
        <f t="shared" si="59"/>
        <v>5.7679095376914652E-2</v>
      </c>
      <c r="Z130" s="1">
        <f t="shared" si="60"/>
        <v>0.21748640442715655</v>
      </c>
      <c r="AA130" s="1">
        <f t="shared" si="61"/>
        <v>0.2</v>
      </c>
      <c r="AB130" s="1">
        <f t="shared" si="57"/>
        <v>1.6965014828407862E-4</v>
      </c>
      <c r="AC130" s="1">
        <f t="shared" si="62"/>
        <v>2.3314237814618249E-3</v>
      </c>
    </row>
    <row r="131" spans="1:29" x14ac:dyDescent="0.35">
      <c r="A131" s="1" t="s">
        <v>105</v>
      </c>
      <c r="B131" s="1">
        <v>1.1000000000000001</v>
      </c>
      <c r="C131" s="1">
        <v>1.05</v>
      </c>
      <c r="D131" s="1">
        <v>0.01</v>
      </c>
      <c r="E131" s="1">
        <v>0.9</v>
      </c>
      <c r="F131" s="2">
        <f>+VLOOKUP($A131,'All effects'!$B$11:$M$123,F$1,FALSE)</f>
        <v>-52039257.508907199</v>
      </c>
      <c r="G131" s="2">
        <f>+VLOOKUP($A131,'All effects'!$B$11:$M$123,G$1,FALSE)</f>
        <v>366031582.42723697</v>
      </c>
      <c r="H131" s="2">
        <f>+VLOOKUP($A131,'All effects'!$B$11:$M$123,H$1,FALSE)</f>
        <v>486181191.98419797</v>
      </c>
      <c r="I131" s="2">
        <f>+VLOOKUP($A131,'All effects'!$B$11:$M$123,I$1,FALSE)</f>
        <v>514807958.52060902</v>
      </c>
      <c r="J131" s="2">
        <f>+VLOOKUP($A131,'All effects'!$B$11:$M$123,J$1,FALSE)</f>
        <v>634957569.60687006</v>
      </c>
      <c r="K131" s="2">
        <f>+VLOOKUP($A131,'All effects'!$B$11:$M$123,K$1,FALSE)</f>
        <v>46531107.465286747</v>
      </c>
      <c r="L131" s="2">
        <f>+VLOOKUP($A131,'All effects'!$B$11:$M$123,L$1,FALSE)</f>
        <v>139345670.45372236</v>
      </c>
      <c r="M131" s="2">
        <f>+VLOOKUP($A131,'All effects'!$B$11:$M$123,M$1,FALSE)</f>
        <v>418070839.93614388</v>
      </c>
      <c r="N131" s="2">
        <f>+VLOOKUP($A131,'All effects'!$B$11:$M$123,N$1,FALSE)</f>
        <v>-55961813.10493537</v>
      </c>
      <c r="O131" s="1">
        <f t="shared" si="63"/>
        <v>-90780.948359262722</v>
      </c>
      <c r="P131" s="1">
        <f t="shared" si="64"/>
        <v>638531.28912338323</v>
      </c>
      <c r="Q131" s="1">
        <f t="shared" si="65"/>
        <v>848128.73579542944</v>
      </c>
      <c r="R131" s="1">
        <f t="shared" si="66"/>
        <v>898067.28486465442</v>
      </c>
      <c r="S131" s="1">
        <f t="shared" si="67"/>
        <v>1107664.7342045193</v>
      </c>
      <c r="T131" s="1">
        <f t="shared" si="53"/>
        <v>81172.143226341839</v>
      </c>
      <c r="U131" s="1">
        <f t="shared" si="54"/>
        <v>243084.40817744198</v>
      </c>
      <c r="V131" s="1">
        <f t="shared" si="55"/>
        <v>729312.23748264543</v>
      </c>
      <c r="W131" s="1">
        <f t="shared" si="56"/>
        <v>-97623.73079016924</v>
      </c>
      <c r="X131" s="1">
        <f t="shared" si="58"/>
        <v>6.7619770758894304E-2</v>
      </c>
      <c r="Y131" s="1">
        <f t="shared" si="59"/>
        <v>5.7679095376914652E-2</v>
      </c>
      <c r="Z131" s="1">
        <f t="shared" si="60"/>
        <v>0.16273258197283502</v>
      </c>
      <c r="AA131" s="1">
        <f t="shared" si="61"/>
        <v>0.2</v>
      </c>
      <c r="AB131" s="1">
        <f t="shared" si="57"/>
        <v>1.2693945966442765E-4</v>
      </c>
      <c r="AC131" s="1">
        <f t="shared" si="62"/>
        <v>1.744470476807329E-3</v>
      </c>
    </row>
    <row r="132" spans="1:29" x14ac:dyDescent="0.35">
      <c r="A132" s="1" t="s">
        <v>106</v>
      </c>
      <c r="B132" s="1">
        <v>1.1000000000000001</v>
      </c>
      <c r="C132" s="1">
        <v>1.05</v>
      </c>
      <c r="D132" s="1">
        <v>0.01</v>
      </c>
      <c r="E132" s="1">
        <v>1.3</v>
      </c>
      <c r="F132" s="2">
        <f>+VLOOKUP($A132,'All effects'!$B$11:$M$123,F$1,FALSE)</f>
        <v>-188802552.58364999</v>
      </c>
      <c r="G132" s="2">
        <f>+VLOOKUP($A132,'All effects'!$B$11:$M$123,G$1,FALSE)</f>
        <v>229268402.379096</v>
      </c>
      <c r="H132" s="2">
        <f>+VLOOKUP($A132,'All effects'!$B$11:$M$123,H$1,FALSE)</f>
        <v>253222551.30560401</v>
      </c>
      <c r="I132" s="2">
        <f>+VLOOKUP($A132,'All effects'!$B$11:$M$123,I$1,FALSE)</f>
        <v>357181901.51569003</v>
      </c>
      <c r="J132" s="2">
        <f>+VLOOKUP($A132,'All effects'!$B$11:$M$123,J$1,FALSE)</f>
        <v>381136051.97149998</v>
      </c>
      <c r="K132" s="2">
        <f>+VLOOKUP($A132,'All effects'!$B$11:$M$123,K$1,FALSE)</f>
        <v>29329052.140407093</v>
      </c>
      <c r="L132" s="2">
        <f>+VLOOKUP($A132,'All effects'!$B$11:$M$123,L$1,FALSE)</f>
        <v>122263130.46412343</v>
      </c>
      <c r="M132" s="2">
        <f>+VLOOKUP($A132,'All effects'!$B$11:$M$123,M$1,FALSE)</f>
        <v>418070954.96274644</v>
      </c>
      <c r="N132" s="2">
        <f>+VLOOKUP($A132,'All effects'!$B$11:$M$123,N$1,FALSE)</f>
        <v>-34979420.812877268</v>
      </c>
      <c r="O132" s="1">
        <f t="shared" si="63"/>
        <v>-329360.47892804071</v>
      </c>
      <c r="P132" s="1">
        <f t="shared" si="64"/>
        <v>399951.95921511616</v>
      </c>
      <c r="Q132" s="1">
        <f t="shared" si="65"/>
        <v>441739.26481445535</v>
      </c>
      <c r="R132" s="1">
        <f t="shared" si="66"/>
        <v>623093.28204402421</v>
      </c>
      <c r="S132" s="1">
        <f t="shared" si="67"/>
        <v>664880.59031118546</v>
      </c>
      <c r="T132" s="1">
        <f t="shared" si="53"/>
        <v>51163.665571682977</v>
      </c>
      <c r="U132" s="1">
        <f t="shared" si="54"/>
        <v>213284.42149670605</v>
      </c>
      <c r="V132" s="1">
        <f t="shared" si="55"/>
        <v>729312.43814315763</v>
      </c>
      <c r="W132" s="1">
        <f t="shared" si="56"/>
        <v>-61020.566903884217</v>
      </c>
      <c r="X132" s="1">
        <f t="shared" si="58"/>
        <v>6.7619770758894304E-2</v>
      </c>
      <c r="Y132" s="1">
        <f t="shared" si="59"/>
        <v>5.7679095376914652E-2</v>
      </c>
      <c r="Z132" s="1">
        <f t="shared" si="60"/>
        <v>0.16273258197283502</v>
      </c>
      <c r="AA132" s="1">
        <f t="shared" si="61"/>
        <v>0.2</v>
      </c>
      <c r="AB132" s="1">
        <f t="shared" si="57"/>
        <v>1.2693945966442765E-4</v>
      </c>
      <c r="AC132" s="1">
        <f t="shared" si="62"/>
        <v>1.744470476807329E-3</v>
      </c>
    </row>
    <row r="133" spans="1:29" x14ac:dyDescent="0.35">
      <c r="A133" s="1" t="s">
        <v>51</v>
      </c>
      <c r="B133" s="1">
        <v>1</v>
      </c>
      <c r="C133" s="1">
        <v>1</v>
      </c>
      <c r="D133" s="1">
        <v>0</v>
      </c>
      <c r="E133" s="1">
        <v>0.9</v>
      </c>
      <c r="F133" s="2">
        <f>+VLOOKUP($A133,'All effects'!$B$11:$M$123,F$1,FALSE)</f>
        <v>337626743.44196498</v>
      </c>
      <c r="G133" s="2">
        <f>+VLOOKUP($A133,'All effects'!$B$11:$M$123,G$1,FALSE)</f>
        <v>760733586.12939298</v>
      </c>
      <c r="H133" s="2">
        <f>+VLOOKUP($A133,'All effects'!$B$11:$M$123,H$1,FALSE)</f>
        <v>369176855.56038898</v>
      </c>
      <c r="I133" s="2">
        <f>+VLOOKUP($A133,'All effects'!$B$11:$M$123,I$1,FALSE)</f>
        <v>873817950.76626098</v>
      </c>
      <c r="J133" s="2">
        <f>+VLOOKUP($A133,'All effects'!$B$11:$M$123,J$1,FALSE)</f>
        <v>482261221.72655702</v>
      </c>
      <c r="K133" s="2">
        <f>+VLOOKUP($A133,'All effects'!$B$11:$M$123,K$1,FALSE)</f>
        <v>19496293.112613335</v>
      </c>
      <c r="L133" s="2">
        <f>+VLOOKUP($A133,'All effects'!$B$11:$M$123,L$1,FALSE)</f>
        <v>75863736.090234935</v>
      </c>
      <c r="M133" s="2">
        <f>+VLOOKUP($A133,'All effects'!$B$11:$M$123,M$1,FALSE)</f>
        <v>423106842.68742734</v>
      </c>
      <c r="N133" s="2">
        <f>+VLOOKUP($A133,'All effects'!$B$11:$M$123,N$1,FALSE)</f>
        <v>-56716921.659246027</v>
      </c>
      <c r="O133" s="1">
        <f t="shared" si="63"/>
        <v>9431110.9127646256</v>
      </c>
      <c r="P133" s="1">
        <f t="shared" si="64"/>
        <v>21249983.791893341</v>
      </c>
      <c r="Q133" s="1">
        <f t="shared" si="65"/>
        <v>10312417.30356054</v>
      </c>
      <c r="R133" s="1">
        <f t="shared" si="66"/>
        <v>24408830.672674108</v>
      </c>
      <c r="S133" s="1">
        <f t="shared" si="67"/>
        <v>13471264.227060076</v>
      </c>
      <c r="T133" s="1">
        <f t="shared" si="53"/>
        <v>544600.52796271257</v>
      </c>
      <c r="U133" s="1">
        <f t="shared" si="54"/>
        <v>2119142.87958855</v>
      </c>
      <c r="V133" s="1">
        <f t="shared" si="55"/>
        <v>11818872.879128695</v>
      </c>
      <c r="W133" s="1">
        <f t="shared" si="56"/>
        <v>-1584304.529154921</v>
      </c>
      <c r="X133" s="1">
        <f t="shared" si="58"/>
        <v>0.10878218445060095</v>
      </c>
      <c r="Y133" s="1">
        <f t="shared" si="59"/>
        <v>0.38998983123577174</v>
      </c>
      <c r="Z133" s="1">
        <f t="shared" si="60"/>
        <v>0.23956202720001679</v>
      </c>
      <c r="AA133" s="1">
        <f t="shared" si="61"/>
        <v>0.2</v>
      </c>
      <c r="AB133" s="1">
        <f t="shared" si="57"/>
        <v>2.0326332893949649E-3</v>
      </c>
      <c r="AC133" s="1">
        <f t="shared" si="62"/>
        <v>2.7933542279910507E-2</v>
      </c>
    </row>
    <row r="134" spans="1:29" x14ac:dyDescent="0.35">
      <c r="A134" s="1" t="s">
        <v>53</v>
      </c>
      <c r="B134" s="1">
        <v>1</v>
      </c>
      <c r="C134" s="1">
        <v>1</v>
      </c>
      <c r="D134" s="1">
        <v>0</v>
      </c>
      <c r="E134" s="1">
        <v>1.1000000000000001</v>
      </c>
      <c r="F134" s="2">
        <f>+VLOOKUP($A134,'All effects'!$B$11:$M$123,F$1,FALSE)</f>
        <v>699380418.13817799</v>
      </c>
      <c r="G134" s="2">
        <f>+VLOOKUP($A134,'All effects'!$B$11:$M$123,G$1,FALSE)</f>
        <v>1122485879.20398</v>
      </c>
      <c r="H134" s="2">
        <f>+VLOOKUP($A134,'All effects'!$B$11:$M$123,H$1,FALSE)</f>
        <v>258223069.261262</v>
      </c>
      <c r="I134" s="2">
        <f>+VLOOKUP($A134,'All effects'!$B$11:$M$123,I$1,FALSE)</f>
        <v>1204860283.5624101</v>
      </c>
      <c r="J134" s="2">
        <f>+VLOOKUP($A134,'All effects'!$B$11:$M$123,J$1,FALSE)</f>
        <v>340597475.14899403</v>
      </c>
      <c r="K134" s="2">
        <f>+VLOOKUP($A134,'All effects'!$B$11:$M$123,K$1,FALSE)</f>
        <v>8205643.8505951129</v>
      </c>
      <c r="L134" s="2">
        <f>+VLOOKUP($A134,'All effects'!$B$11:$M$123,L$1,FALSE)</f>
        <v>44373443.218013659</v>
      </c>
      <c r="M134" s="2">
        <f>+VLOOKUP($A134,'All effects'!$B$11:$M$123,M$1,FALSE)</f>
        <v>423105461.06580287</v>
      </c>
      <c r="N134" s="2">
        <f>+VLOOKUP($A134,'All effects'!$B$11:$M$123,N$1,FALSE)</f>
        <v>-46206604.991012089</v>
      </c>
      <c r="O134" s="1">
        <f t="shared" si="63"/>
        <v>19536172.479804285</v>
      </c>
      <c r="P134" s="1">
        <f t="shared" si="64"/>
        <v>31355006.765346892</v>
      </c>
      <c r="Q134" s="1">
        <f t="shared" si="65"/>
        <v>7213085.022857721</v>
      </c>
      <c r="R134" s="1">
        <f t="shared" si="66"/>
        <v>33656015.672275543</v>
      </c>
      <c r="S134" s="1">
        <f t="shared" si="67"/>
        <v>9514093.9725051932</v>
      </c>
      <c r="T134" s="1">
        <f t="shared" si="53"/>
        <v>229212.69943448625</v>
      </c>
      <c r="U134" s="1">
        <f t="shared" si="54"/>
        <v>1239507.4522355928</v>
      </c>
      <c r="V134" s="1">
        <f t="shared" si="55"/>
        <v>11818834.285542633</v>
      </c>
      <c r="W134" s="1">
        <f t="shared" si="56"/>
        <v>-1290714.1541275601</v>
      </c>
      <c r="X134" s="1">
        <f t="shared" si="58"/>
        <v>0.10878218445060095</v>
      </c>
      <c r="Y134" s="1">
        <f t="shared" si="59"/>
        <v>0.38998983123577174</v>
      </c>
      <c r="Z134" s="1">
        <f t="shared" si="60"/>
        <v>0.23956202720001679</v>
      </c>
      <c r="AA134" s="1">
        <f t="shared" si="61"/>
        <v>0.2</v>
      </c>
      <c r="AB134" s="1">
        <f t="shared" si="57"/>
        <v>2.0326332893949649E-3</v>
      </c>
      <c r="AC134" s="1">
        <f t="shared" si="62"/>
        <v>2.7933542279910507E-2</v>
      </c>
    </row>
    <row r="135" spans="1:29" x14ac:dyDescent="0.35">
      <c r="A135" s="1" t="s">
        <v>54</v>
      </c>
      <c r="B135" s="1">
        <v>1</v>
      </c>
      <c r="C135" s="1">
        <v>1</v>
      </c>
      <c r="D135" s="1">
        <v>0</v>
      </c>
      <c r="E135" s="1">
        <v>1.2</v>
      </c>
      <c r="F135" s="2">
        <f>+VLOOKUP($A135,'All effects'!$B$11:$M$123,F$1,FALSE)</f>
        <v>133938287.043681</v>
      </c>
      <c r="G135" s="2">
        <f>+VLOOKUP($A135,'All effects'!$B$11:$M$123,G$1,FALSE)</f>
        <v>557043748.10948503</v>
      </c>
      <c r="H135" s="2">
        <f>+VLOOKUP($A135,'All effects'!$B$11:$M$123,H$1,FALSE)</f>
        <v>376260213.91795802</v>
      </c>
      <c r="I135" s="2">
        <f>+VLOOKUP($A135,'All effects'!$B$11:$M$123,I$1,FALSE)</f>
        <v>649585539.97422898</v>
      </c>
      <c r="J135" s="2">
        <f>+VLOOKUP($A135,'All effects'!$B$11:$M$123,J$1,FALSE)</f>
        <v>468802007.31200302</v>
      </c>
      <c r="K135" s="2">
        <f>+VLOOKUP($A135,'All effects'!$B$11:$M$123,K$1,FALSE)</f>
        <v>20757462.18462193</v>
      </c>
      <c r="L135" s="2">
        <f>+VLOOKUP($A135,'All effects'!$B$11:$M$123,L$1,FALSE)</f>
        <v>71535464.520700976</v>
      </c>
      <c r="M135" s="2">
        <f>+VLOOKUP($A135,'All effects'!$B$11:$M$123,M$1,FALSE)</f>
        <v>423105461.06580299</v>
      </c>
      <c r="N135" s="2">
        <f>+VLOOKUP($A135,'All effects'!$B$11:$M$123,N$1,FALSE)</f>
        <v>-41763789.528664425</v>
      </c>
      <c r="O135" s="1">
        <f t="shared" si="63"/>
        <v>3741370.8040334526</v>
      </c>
      <c r="P135" s="1">
        <f t="shared" si="64"/>
        <v>15560205.089576118</v>
      </c>
      <c r="Q135" s="1">
        <f t="shared" si="65"/>
        <v>10510280.593725452</v>
      </c>
      <c r="R135" s="1">
        <f t="shared" si="66"/>
        <v>18145225.14528862</v>
      </c>
      <c r="S135" s="1">
        <f t="shared" si="67"/>
        <v>13095300.692156751</v>
      </c>
      <c r="T135" s="1">
        <f t="shared" si="53"/>
        <v>579829.44755778019</v>
      </c>
      <c r="U135" s="1">
        <f t="shared" si="54"/>
        <v>1998238.9227020387</v>
      </c>
      <c r="V135" s="1">
        <f t="shared" si="55"/>
        <v>11818834.285542637</v>
      </c>
      <c r="W135" s="1">
        <f t="shared" si="56"/>
        <v>-1166610.5805682314</v>
      </c>
      <c r="X135" s="1">
        <f t="shared" si="58"/>
        <v>0.10878218445060095</v>
      </c>
      <c r="Y135" s="1">
        <f t="shared" si="59"/>
        <v>0.38998983123577174</v>
      </c>
      <c r="Z135" s="1">
        <f t="shared" si="60"/>
        <v>0.23956202720001679</v>
      </c>
      <c r="AA135" s="1">
        <f t="shared" si="61"/>
        <v>0.2</v>
      </c>
      <c r="AB135" s="1">
        <f t="shared" si="57"/>
        <v>2.0326332893949649E-3</v>
      </c>
      <c r="AC135" s="1">
        <f t="shared" si="62"/>
        <v>2.7933542279910507E-2</v>
      </c>
    </row>
    <row r="136" spans="1:29" x14ac:dyDescent="0.35">
      <c r="A136" s="1" t="s">
        <v>55</v>
      </c>
      <c r="B136" s="1">
        <v>1</v>
      </c>
      <c r="C136" s="1">
        <v>1</v>
      </c>
      <c r="D136" s="1">
        <v>0</v>
      </c>
      <c r="E136" s="1">
        <v>1.3</v>
      </c>
      <c r="F136" s="2">
        <f>+VLOOKUP($A136,'All effects'!$B$11:$M$123,F$1,FALSE)</f>
        <v>321472678.07355303</v>
      </c>
      <c r="G136" s="2">
        <f>+VLOOKUP($A136,'All effects'!$B$11:$M$123,G$1,FALSE)</f>
        <v>744578139.13935697</v>
      </c>
      <c r="H136" s="2">
        <f>+VLOOKUP($A136,'All effects'!$B$11:$M$123,H$1,FALSE)</f>
        <v>349848465.21592599</v>
      </c>
      <c r="I136" s="2">
        <f>+VLOOKUP($A136,'All effects'!$B$11:$M$123,I$1,FALSE)</f>
        <v>828034320.95574498</v>
      </c>
      <c r="J136" s="2">
        <f>+VLOOKUP($A136,'All effects'!$B$11:$M$123,J$1,FALSE)</f>
        <v>433304648.56161398</v>
      </c>
      <c r="K136" s="2">
        <f>+VLOOKUP($A136,'All effects'!$B$11:$M$123,K$1,FALSE)</f>
        <v>13815037.248875862</v>
      </c>
      <c r="L136" s="2">
        <f>+VLOOKUP($A136,'All effects'!$B$11:$M$123,L$1,FALSE)</f>
        <v>60905132.860949226</v>
      </c>
      <c r="M136" s="2">
        <f>+VLOOKUP($A136,'All effects'!$B$11:$M$123,M$1,FALSE)</f>
        <v>423105461.0658024</v>
      </c>
      <c r="N136" s="2">
        <f>+VLOOKUP($A136,'All effects'!$B$11:$M$123,N$1,FALSE)</f>
        <v>-36366086.20431412</v>
      </c>
      <c r="O136" s="1">
        <f t="shared" si="63"/>
        <v>8979870.6448036525</v>
      </c>
      <c r="P136" s="1">
        <f t="shared" si="64"/>
        <v>20798704.930346318</v>
      </c>
      <c r="Q136" s="1">
        <f t="shared" si="65"/>
        <v>9772506.8946708683</v>
      </c>
      <c r="R136" s="1">
        <f t="shared" si="66"/>
        <v>23129931.71363429</v>
      </c>
      <c r="S136" s="1">
        <f t="shared" si="67"/>
        <v>12103733.720677607</v>
      </c>
      <c r="T136" s="1">
        <f t="shared" si="53"/>
        <v>385902.92709001241</v>
      </c>
      <c r="U136" s="1">
        <f t="shared" si="54"/>
        <v>1701296.1038348919</v>
      </c>
      <c r="V136" s="1">
        <f t="shared" si="55"/>
        <v>11818834.28554262</v>
      </c>
      <c r="W136" s="1">
        <f t="shared" si="56"/>
        <v>-1015833.6065430787</v>
      </c>
      <c r="X136" s="1">
        <f t="shared" si="58"/>
        <v>0.10878218445060095</v>
      </c>
      <c r="Y136" s="1">
        <f t="shared" si="59"/>
        <v>0.38998983123577174</v>
      </c>
      <c r="Z136" s="1">
        <f t="shared" si="60"/>
        <v>0.23956202720001679</v>
      </c>
      <c r="AA136" s="1">
        <f t="shared" si="61"/>
        <v>0.2</v>
      </c>
      <c r="AB136" s="1">
        <f t="shared" si="57"/>
        <v>2.0326332893949649E-3</v>
      </c>
      <c r="AC136" s="1">
        <f t="shared" si="62"/>
        <v>2.7933542279910507E-2</v>
      </c>
    </row>
    <row r="137" spans="1:29" x14ac:dyDescent="0.35">
      <c r="A137" s="1" t="s">
        <v>58</v>
      </c>
      <c r="B137" s="1">
        <v>1</v>
      </c>
      <c r="C137" s="1">
        <v>1</v>
      </c>
      <c r="D137" s="1">
        <v>-5.0000000000000001E-3</v>
      </c>
      <c r="E137" s="1">
        <v>1</v>
      </c>
      <c r="F137" s="2">
        <f>+VLOOKUP($A137,'All effects'!$B$11:$M$123,F$1,FALSE)</f>
        <v>-21508558.002320599</v>
      </c>
      <c r="G137" s="2">
        <f>+VLOOKUP($A137,'All effects'!$B$11:$M$123,G$1,FALSE)</f>
        <v>401803596.528611</v>
      </c>
      <c r="H137" s="2">
        <f>+VLOOKUP($A137,'All effects'!$B$11:$M$123,H$1,FALSE)</f>
        <v>856593812.35660601</v>
      </c>
      <c r="I137" s="2">
        <f>+VLOOKUP($A137,'All effects'!$B$11:$M$123,I$1,FALSE)</f>
        <v>507826864.47623003</v>
      </c>
      <c r="J137" s="2">
        <f>+VLOOKUP($A137,'All effects'!$B$11:$M$123,J$1,FALSE)</f>
        <v>962617081.83352602</v>
      </c>
      <c r="K137" s="2">
        <f>+VLOOKUP($A137,'All effects'!$B$11:$M$123,K$1,FALSE)</f>
        <v>56439037.483868279</v>
      </c>
      <c r="L137" s="2">
        <f>+VLOOKUP($A137,'All effects'!$B$11:$M$123,L$1,FALSE)</f>
        <v>110509045.82004766</v>
      </c>
      <c r="M137" s="2">
        <f>+VLOOKUP($A137,'All effects'!$B$11:$M$123,M$1,FALSE)</f>
        <v>423312154.53093076</v>
      </c>
      <c r="N137" s="2">
        <f>+VLOOKUP($A137,'All effects'!$B$11:$M$123,N$1,FALSE)</f>
        <v>-51953259.611439623</v>
      </c>
      <c r="O137" s="1">
        <f t="shared" si="63"/>
        <v>-545445.59831397596</v>
      </c>
      <c r="P137" s="1">
        <f t="shared" si="64"/>
        <v>10189525.633917896</v>
      </c>
      <c r="Q137" s="1">
        <f t="shared" si="65"/>
        <v>21722763.768844418</v>
      </c>
      <c r="R137" s="1">
        <f t="shared" si="66"/>
        <v>12878219.353629494</v>
      </c>
      <c r="S137" s="1">
        <f t="shared" si="67"/>
        <v>24411457.527338278</v>
      </c>
      <c r="T137" s="1">
        <f t="shared" si="53"/>
        <v>1431263.9910742533</v>
      </c>
      <c r="U137" s="1">
        <f t="shared" si="54"/>
        <v>2802450.6621931195</v>
      </c>
      <c r="V137" s="1">
        <f t="shared" si="55"/>
        <v>10734971.23223185</v>
      </c>
      <c r="W137" s="1">
        <f t="shared" si="56"/>
        <v>-1317507.0485927323</v>
      </c>
      <c r="X137" s="1">
        <f t="shared" si="58"/>
        <v>0.10878218445060095</v>
      </c>
      <c r="Y137" s="1">
        <f t="shared" si="59"/>
        <v>0.38998983123577174</v>
      </c>
      <c r="Z137" s="1">
        <f t="shared" si="60"/>
        <v>0.21748640442715655</v>
      </c>
      <c r="AA137" s="1">
        <f t="shared" si="61"/>
        <v>0.2</v>
      </c>
      <c r="AB137" s="1">
        <f t="shared" si="57"/>
        <v>1.8453262847886933E-3</v>
      </c>
      <c r="AC137" s="1">
        <f t="shared" si="62"/>
        <v>2.535946846158291E-2</v>
      </c>
    </row>
    <row r="138" spans="1:29" x14ac:dyDescent="0.35">
      <c r="A138" s="1" t="s">
        <v>57</v>
      </c>
      <c r="B138" s="1">
        <v>1</v>
      </c>
      <c r="C138" s="1">
        <v>1</v>
      </c>
      <c r="D138" s="1">
        <v>5.0000000000000001E-3</v>
      </c>
      <c r="E138" s="1">
        <v>1</v>
      </c>
      <c r="F138" s="2">
        <f>+VLOOKUP($A138,'All effects'!$B$11:$M$123,F$1,FALSE)</f>
        <v>-1760896847.9443099</v>
      </c>
      <c r="G138" s="2">
        <f>+VLOOKUP($A138,'All effects'!$B$11:$M$123,G$1,FALSE)</f>
        <v>-1340678326.27426</v>
      </c>
      <c r="H138" s="2">
        <f>+VLOOKUP($A138,'All effects'!$B$11:$M$123,H$1,FALSE)</f>
        <v>615125050.52156699</v>
      </c>
      <c r="I138" s="2">
        <f>+VLOOKUP($A138,'All effects'!$B$11:$M$123,I$1,FALSE)</f>
        <v>-1144462767.4184599</v>
      </c>
      <c r="J138" s="2">
        <f>+VLOOKUP($A138,'All effects'!$B$11:$M$123,J$1,FALSE)</f>
        <v>811340610.90666795</v>
      </c>
      <c r="K138" s="2">
        <f>+VLOOKUP($A138,'All effects'!$B$11:$M$123,K$1,FALSE)</f>
        <v>58921712.717789985</v>
      </c>
      <c r="L138" s="2">
        <f>+VLOOKUP($A138,'All effects'!$B$11:$M$123,L$1,FALSE)</f>
        <v>204601800.41778293</v>
      </c>
      <c r="M138" s="2">
        <f>+VLOOKUP($A138,'All effects'!$B$11:$M$123,M$1,FALSE)</f>
        <v>420218521.67004693</v>
      </c>
      <c r="N138" s="2">
        <f>+VLOOKUP($A138,'All effects'!$B$11:$M$123,N$1,FALSE)</f>
        <v>-50535471.155806988</v>
      </c>
      <c r="O138" s="1">
        <f t="shared" si="63"/>
        <v>-44655408.079544485</v>
      </c>
      <c r="P138" s="1">
        <f t="shared" si="64"/>
        <v>-33998889.732279859</v>
      </c>
      <c r="Q138" s="1">
        <f t="shared" si="65"/>
        <v>15599244.318631273</v>
      </c>
      <c r="R138" s="1">
        <f t="shared" si="66"/>
        <v>-29022967.455804333</v>
      </c>
      <c r="S138" s="1">
        <f t="shared" si="67"/>
        <v>20575166.633889057</v>
      </c>
      <c r="T138" s="1">
        <f t="shared" si="53"/>
        <v>1494223.3153692437</v>
      </c>
      <c r="U138" s="1">
        <f t="shared" si="54"/>
        <v>5188592.9048778471</v>
      </c>
      <c r="V138" s="1">
        <f t="shared" si="55"/>
        <v>10656518.347264551</v>
      </c>
      <c r="W138" s="1">
        <f t="shared" si="56"/>
        <v>-1281552.6869669203</v>
      </c>
      <c r="X138" s="1">
        <f t="shared" si="58"/>
        <v>0.10878218445060095</v>
      </c>
      <c r="Y138" s="1">
        <f t="shared" si="59"/>
        <v>0.38998983123577174</v>
      </c>
      <c r="Z138" s="1">
        <f t="shared" si="60"/>
        <v>0.21748640442715655</v>
      </c>
      <c r="AA138" s="1">
        <f t="shared" si="61"/>
        <v>0.2</v>
      </c>
      <c r="AB138" s="1">
        <f t="shared" si="57"/>
        <v>1.8453262847886933E-3</v>
      </c>
      <c r="AC138" s="1">
        <f t="shared" si="62"/>
        <v>2.535946846158291E-2</v>
      </c>
    </row>
    <row r="139" spans="1:29" x14ac:dyDescent="0.35">
      <c r="A139" s="1" t="s">
        <v>61</v>
      </c>
      <c r="B139" s="1">
        <v>1</v>
      </c>
      <c r="C139" s="1">
        <v>1</v>
      </c>
      <c r="D139" s="1">
        <v>0.01</v>
      </c>
      <c r="E139" s="1">
        <v>1</v>
      </c>
      <c r="F139" s="2">
        <f>+VLOOKUP($A139,'All effects'!$B$11:$M$123,F$1,FALSE)</f>
        <v>1666013621.1347799</v>
      </c>
      <c r="G139" s="2">
        <f>+VLOOKUP($A139,'All effects'!$B$11:$M$123,G$1,FALSE)</f>
        <v>2081041139.76963</v>
      </c>
      <c r="H139" s="2">
        <f>+VLOOKUP($A139,'All effects'!$B$11:$M$123,H$1,FALSE)</f>
        <v>817658985.47432697</v>
      </c>
      <c r="I139" s="2">
        <f>+VLOOKUP($A139,'All effects'!$B$11:$M$123,I$1,FALSE)</f>
        <v>2183996991.0669899</v>
      </c>
      <c r="J139" s="2">
        <f>+VLOOKUP($A139,'All effects'!$B$11:$M$123,J$1,FALSE)</f>
        <v>920614838.30098796</v>
      </c>
      <c r="K139" s="2">
        <f>+VLOOKUP($A139,'All effects'!$B$11:$M$123,K$1,FALSE)</f>
        <v>27341208.809685256</v>
      </c>
      <c r="L139" s="2">
        <f>+VLOOKUP($A139,'All effects'!$B$11:$M$123,L$1,FALSE)</f>
        <v>79374633.25868766</v>
      </c>
      <c r="M139" s="2">
        <f>+VLOOKUP($A139,'All effects'!$B$11:$M$123,M$1,FALSE)</f>
        <v>415027518.63484687</v>
      </c>
      <c r="N139" s="2">
        <f>+VLOOKUP($A139,'All effects'!$B$11:$M$123,N$1,FALSE)</f>
        <v>-50922426.848356999</v>
      </c>
      <c r="O139" s="1">
        <f t="shared" si="63"/>
        <v>31612664.045837153</v>
      </c>
      <c r="P139" s="1">
        <f t="shared" si="64"/>
        <v>39487825.058893196</v>
      </c>
      <c r="Q139" s="1">
        <f t="shared" si="65"/>
        <v>15515106.529713551</v>
      </c>
      <c r="R139" s="1">
        <f t="shared" si="66"/>
        <v>41441415.77227506</v>
      </c>
      <c r="S139" s="1">
        <f t="shared" si="67"/>
        <v>17468697.272113957</v>
      </c>
      <c r="T139" s="1">
        <f t="shared" si="53"/>
        <v>518800.34937465814</v>
      </c>
      <c r="U139" s="1">
        <f t="shared" si="54"/>
        <v>1506136.3143353488</v>
      </c>
      <c r="V139" s="1">
        <f t="shared" si="55"/>
        <v>7875161.0130559783</v>
      </c>
      <c r="W139" s="1">
        <f t="shared" si="56"/>
        <v>-966254.74842116924</v>
      </c>
      <c r="X139" s="1">
        <f t="shared" si="58"/>
        <v>0.10878218445060095</v>
      </c>
      <c r="Y139" s="1">
        <f t="shared" si="59"/>
        <v>0.38998983123577174</v>
      </c>
      <c r="Z139" s="1">
        <f t="shared" si="60"/>
        <v>0.16273258197283502</v>
      </c>
      <c r="AA139" s="1">
        <f t="shared" si="61"/>
        <v>0.2</v>
      </c>
      <c r="AB139" s="1">
        <f t="shared" si="57"/>
        <v>1.3807516460486698E-3</v>
      </c>
      <c r="AC139" s="1">
        <f t="shared" si="62"/>
        <v>1.8975033363955732E-2</v>
      </c>
    </row>
    <row r="140" spans="1:29" x14ac:dyDescent="0.35">
      <c r="A140" s="1" t="s">
        <v>224</v>
      </c>
      <c r="B140" s="1">
        <v>1</v>
      </c>
      <c r="C140" s="1">
        <v>1</v>
      </c>
      <c r="D140" s="1">
        <v>-0.01</v>
      </c>
      <c r="E140" s="1">
        <v>1</v>
      </c>
      <c r="F140" s="2">
        <f>+VLOOKUP($A140,'All effects'!$B$11:$M$123,F$1,FALSE)</f>
        <v>-1566147435.4992099</v>
      </c>
      <c r="G140" s="2">
        <f>+VLOOKUP($A140,'All effects'!$B$11:$M$123,G$1,FALSE)</f>
        <v>-1143529934.7223101</v>
      </c>
      <c r="H140" s="2">
        <f>+VLOOKUP($A140,'All effects'!$B$11:$M$123,H$1,FALSE)</f>
        <v>326455440.43534601</v>
      </c>
      <c r="I140" s="2">
        <f>+VLOOKUP($A140,'All effects'!$B$11:$M$123,I$1,FALSE)</f>
        <v>-1003419266.14309</v>
      </c>
      <c r="J140" s="2">
        <f>+VLOOKUP($A140,'All effects'!$B$11:$M$123,J$1,FALSE)</f>
        <v>466566110.54387403</v>
      </c>
      <c r="K140" s="2">
        <f>+VLOOKUP($A140,'All effects'!$B$11:$M$123,K$1,FALSE)</f>
        <v>53201657.625366427</v>
      </c>
      <c r="L140" s="2">
        <f>+VLOOKUP($A140,'All effects'!$B$11:$M$123,L$1,FALSE)</f>
        <v>141099594.31752619</v>
      </c>
      <c r="M140" s="2">
        <f>+VLOOKUP($A140,'All effects'!$B$11:$M$123,M$1,FALSE)</f>
        <v>422617500.77689528</v>
      </c>
      <c r="N140" s="2">
        <f>+VLOOKUP($A140,'All effects'!$B$11:$M$123,N$1,FALSE)</f>
        <v>-52212731.887066886</v>
      </c>
      <c r="O140" s="1">
        <f t="shared" ref="O140" si="68">+F140*$AC140</f>
        <v>-29717699.841471218</v>
      </c>
      <c r="P140" s="1">
        <f t="shared" ref="P140" si="69">+G140*$AC140</f>
        <v>-21698518.664037954</v>
      </c>
      <c r="Q140" s="1">
        <f t="shared" ref="Q140" si="70">+H140*$AC140</f>
        <v>6194502.8741055541</v>
      </c>
      <c r="R140" s="1">
        <f t="shared" ref="R140" si="71">+I140*$AC140</f>
        <v>-19039914.053101111</v>
      </c>
      <c r="S140" s="1">
        <f t="shared" ref="S140" si="72">+J140*$AC140</f>
        <v>8853107.5140610673</v>
      </c>
      <c r="T140" s="1">
        <f t="shared" ref="T140" si="73">+K140*$AC140</f>
        <v>1009503.2284590779</v>
      </c>
      <c r="U140" s="1">
        <f t="shared" ref="U140" si="74">+L140*$AC140</f>
        <v>2677369.509815678</v>
      </c>
      <c r="V140" s="1">
        <f t="shared" ref="V140" si="75">+M140*$AC140</f>
        <v>8019181.177433176</v>
      </c>
      <c r="W140" s="1">
        <f t="shared" ref="W140" si="76">+N140*$AC140</f>
        <v>-990738.32958036952</v>
      </c>
      <c r="X140" s="1">
        <f t="shared" si="58"/>
        <v>0.10878218445060095</v>
      </c>
      <c r="Y140" s="1">
        <f t="shared" si="59"/>
        <v>0.38998983123577174</v>
      </c>
      <c r="Z140" s="1">
        <f t="shared" si="60"/>
        <v>0.16273258197283502</v>
      </c>
      <c r="AA140" s="1">
        <f t="shared" si="61"/>
        <v>0.2</v>
      </c>
      <c r="AB140" s="1">
        <f t="shared" ref="AB140" si="77">+X140*Y140*Z140*AA140</f>
        <v>1.3807516460486698E-3</v>
      </c>
      <c r="AC140" s="1">
        <f t="shared" si="62"/>
        <v>1.8975033363955732E-2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1449D-B28B-438A-8048-8CEAEFFD64D0}">
  <sheetPr codeName="Sheet12">
    <tabColor theme="4"/>
  </sheetPr>
  <dimension ref="A1:BA126"/>
  <sheetViews>
    <sheetView workbookViewId="0">
      <pane xSplit="5" ySplit="13" topLeftCell="F93" activePane="bottomRight" state="frozen"/>
      <selection activeCell="G42" sqref="G42"/>
      <selection pane="topRight" activeCell="G42" sqref="G42"/>
      <selection pane="bottomLeft" activeCell="G42" sqref="G42"/>
      <selection pane="bottomRight" activeCell="I115" sqref="I115"/>
    </sheetView>
  </sheetViews>
  <sheetFormatPr defaultColWidth="9.1328125" defaultRowHeight="11.65" x14ac:dyDescent="0.35"/>
  <cols>
    <col min="1" max="1" width="21.1328125" style="1" bestFit="1" customWidth="1"/>
    <col min="2" max="5" width="9.265625" style="1" bestFit="1" customWidth="1"/>
    <col min="6" max="7" width="11.59765625" style="1" bestFit="1" customWidth="1"/>
    <col min="8" max="8" width="12.59765625" style="1" bestFit="1" customWidth="1"/>
    <col min="9" max="10" width="12.6640625" style="1" customWidth="1"/>
    <col min="11" max="11" width="12.9296875" style="1" bestFit="1" customWidth="1"/>
    <col min="12" max="12" width="14.53125" style="1" bestFit="1" customWidth="1"/>
    <col min="13" max="13" width="16.86328125" style="1" bestFit="1" customWidth="1"/>
    <col min="14" max="14" width="26" style="1" bestFit="1" customWidth="1"/>
    <col min="15" max="19" width="12.6640625" style="1" customWidth="1"/>
    <col min="20" max="20" width="14.3984375" style="1" bestFit="1" customWidth="1"/>
    <col min="21" max="21" width="16.53125" style="1" bestFit="1" customWidth="1"/>
    <col min="22" max="22" width="18.59765625" style="1" bestFit="1" customWidth="1"/>
    <col min="23" max="23" width="12.6640625" style="1" customWidth="1"/>
    <col min="24" max="24" width="5.59765625" style="1" customWidth="1"/>
    <col min="25" max="25" width="7.1328125" style="1" bestFit="1" customWidth="1"/>
    <col min="26" max="26" width="7.59765625" style="1" bestFit="1" customWidth="1"/>
    <col min="27" max="27" width="8.1328125" style="1" bestFit="1" customWidth="1"/>
    <col min="28" max="29" width="8.1328125" style="1" customWidth="1"/>
    <col min="30" max="31" width="5.59765625" style="1" customWidth="1"/>
    <col min="32" max="16384" width="9.1328125" style="1"/>
  </cols>
  <sheetData>
    <row r="1" spans="1:53" x14ac:dyDescent="0.35">
      <c r="F1" s="9">
        <v>2</v>
      </c>
      <c r="G1" s="9">
        <v>4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</row>
    <row r="3" spans="1:53" x14ac:dyDescent="0.35">
      <c r="O3" s="8" t="s">
        <v>141</v>
      </c>
      <c r="P3" s="8"/>
      <c r="Q3" s="8"/>
      <c r="R3" s="8"/>
      <c r="S3" s="8"/>
      <c r="T3" s="8"/>
      <c r="U3" s="8"/>
      <c r="V3" s="8"/>
      <c r="W3" s="8"/>
    </row>
    <row r="4" spans="1:53" x14ac:dyDescent="0.35">
      <c r="O4" s="8" t="s">
        <v>129</v>
      </c>
      <c r="P4" s="8" t="s">
        <v>134</v>
      </c>
      <c r="Q4" s="8" t="s">
        <v>135</v>
      </c>
      <c r="R4" s="8" t="s">
        <v>136</v>
      </c>
      <c r="S4" s="8" t="s">
        <v>137</v>
      </c>
      <c r="T4" s="8" t="s">
        <v>196</v>
      </c>
      <c r="U4" s="8" t="s">
        <v>197</v>
      </c>
      <c r="V4" s="8" t="s">
        <v>215</v>
      </c>
      <c r="W4" s="8" t="s">
        <v>216</v>
      </c>
    </row>
    <row r="5" spans="1:53" x14ac:dyDescent="0.35">
      <c r="N5" s="8" t="s">
        <v>114</v>
      </c>
      <c r="O5" s="2">
        <f t="shared" ref="O5:W5" si="0">+SUM(O14:O126)</f>
        <v>-896183664.57977343</v>
      </c>
      <c r="P5" s="2">
        <f t="shared" si="0"/>
        <v>-896183664.57977343</v>
      </c>
      <c r="Q5" s="2">
        <f t="shared" si="0"/>
        <v>796331220.08831072</v>
      </c>
      <c r="R5" s="2">
        <f t="shared" si="0"/>
        <v>-750087087.79152822</v>
      </c>
      <c r="S5" s="2">
        <f t="shared" si="0"/>
        <v>942427796.87655485</v>
      </c>
      <c r="T5" s="2">
        <f t="shared" si="0"/>
        <v>36186799.640423492</v>
      </c>
      <c r="U5" s="2">
        <f t="shared" si="0"/>
        <v>134988720.03750893</v>
      </c>
      <c r="V5" s="2">
        <f t="shared" si="0"/>
        <v>0</v>
      </c>
      <c r="W5" s="2">
        <f t="shared" si="0"/>
        <v>-47294656.391159803</v>
      </c>
    </row>
    <row r="6" spans="1:53" x14ac:dyDescent="0.35">
      <c r="K6" s="10"/>
      <c r="M6" s="10"/>
      <c r="N6" s="31" t="s">
        <v>119</v>
      </c>
      <c r="O6" s="2">
        <f t="shared" ref="O6:W6" si="1">+AVERAGE(F14:F126)</f>
        <v>-807945566.6085093</v>
      </c>
      <c r="P6" s="2">
        <f t="shared" si="1"/>
        <v>-807945566.6085099</v>
      </c>
      <c r="Q6" s="2">
        <f t="shared" si="1"/>
        <v>842813830.07441163</v>
      </c>
      <c r="R6" s="2">
        <f t="shared" si="1"/>
        <v>-660711977.11354959</v>
      </c>
      <c r="S6" s="2">
        <f t="shared" si="1"/>
        <v>990047419.56937194</v>
      </c>
      <c r="T6" s="2">
        <f t="shared" si="1"/>
        <v>36390442.254616521</v>
      </c>
      <c r="U6" s="2">
        <f t="shared" si="1"/>
        <v>137102682.13887861</v>
      </c>
      <c r="V6" s="2">
        <f t="shared" si="1"/>
        <v>0</v>
      </c>
      <c r="W6" s="2">
        <f t="shared" si="1"/>
        <v>-46521349.610698953</v>
      </c>
    </row>
    <row r="7" spans="1:53" x14ac:dyDescent="0.35">
      <c r="K7" s="10"/>
      <c r="M7" s="10"/>
      <c r="N7" s="31" t="s">
        <v>120</v>
      </c>
      <c r="O7" s="2">
        <f t="shared" ref="O7:W7" si="2">+MEDIAN(F14:F126)</f>
        <v>-1057249040.0000499</v>
      </c>
      <c r="P7" s="2">
        <f t="shared" si="2"/>
        <v>-1057249040.0000499</v>
      </c>
      <c r="Q7" s="2">
        <f t="shared" si="2"/>
        <v>803359519.84729397</v>
      </c>
      <c r="R7" s="2">
        <f>+MEDIAN(I14:I126)</f>
        <v>-958691107.89804196</v>
      </c>
      <c r="S7" s="2">
        <f t="shared" si="2"/>
        <v>952395050.09915304</v>
      </c>
      <c r="T7" s="2">
        <f t="shared" si="2"/>
        <v>35628207.696697824</v>
      </c>
      <c r="U7" s="2">
        <f t="shared" si="2"/>
        <v>126558435.15584928</v>
      </c>
      <c r="V7" s="2">
        <f t="shared" si="2"/>
        <v>0</v>
      </c>
      <c r="W7" s="2">
        <f t="shared" si="2"/>
        <v>-49041612.558144823</v>
      </c>
    </row>
    <row r="8" spans="1:53" x14ac:dyDescent="0.35">
      <c r="N8" s="31" t="s">
        <v>217</v>
      </c>
      <c r="O8" s="2">
        <f t="shared" ref="O8:W8" si="3">+QUARTILE(F14:F126,1)</f>
        <v>-2132486854.5366199</v>
      </c>
      <c r="P8" s="2">
        <f t="shared" si="3"/>
        <v>-2132486854.5366199</v>
      </c>
      <c r="Q8" s="2">
        <f t="shared" si="3"/>
        <v>493938181.466268</v>
      </c>
      <c r="R8" s="2">
        <f t="shared" si="3"/>
        <v>-1964495140.4053199</v>
      </c>
      <c r="S8" s="2">
        <f t="shared" si="3"/>
        <v>640953989.94480705</v>
      </c>
      <c r="T8" s="2">
        <f t="shared" si="3"/>
        <v>28046938.27175606</v>
      </c>
      <c r="U8" s="2">
        <f t="shared" si="3"/>
        <v>103310873.37190498</v>
      </c>
      <c r="V8" s="2">
        <f t="shared" si="3"/>
        <v>0</v>
      </c>
      <c r="W8" s="2">
        <f t="shared" si="3"/>
        <v>-51461109.910770059</v>
      </c>
      <c r="AE8" s="32"/>
      <c r="AF8" s="44" t="s">
        <v>144</v>
      </c>
      <c r="AG8" s="33"/>
      <c r="AH8" s="33"/>
      <c r="AI8" s="34"/>
      <c r="AK8" s="32"/>
      <c r="AL8" s="44" t="s">
        <v>144</v>
      </c>
      <c r="AM8" s="33"/>
      <c r="AN8" s="33"/>
      <c r="AO8" s="34"/>
      <c r="AQ8" s="32"/>
      <c r="AR8" s="44" t="s">
        <v>144</v>
      </c>
      <c r="AS8" s="33"/>
      <c r="AT8" s="33"/>
      <c r="AU8" s="34"/>
      <c r="AW8" s="32"/>
      <c r="AX8" s="44" t="s">
        <v>144</v>
      </c>
      <c r="AY8" s="33"/>
      <c r="AZ8" s="33"/>
      <c r="BA8" s="34"/>
    </row>
    <row r="9" spans="1:53" x14ac:dyDescent="0.35">
      <c r="N9" s="31" t="s">
        <v>218</v>
      </c>
      <c r="O9" s="2">
        <f t="shared" ref="O9:W9" si="4">+QUARTILE(F14:F126,3)</f>
        <v>-139439181.24104801</v>
      </c>
      <c r="P9" s="2">
        <f t="shared" si="4"/>
        <v>-139439181.24104899</v>
      </c>
      <c r="Q9" s="2">
        <f t="shared" si="4"/>
        <v>1052109511.85172</v>
      </c>
      <c r="R9" s="2">
        <f t="shared" si="4"/>
        <v>14540704.416402601</v>
      </c>
      <c r="S9" s="2">
        <f t="shared" si="4"/>
        <v>1201104725.57532</v>
      </c>
      <c r="T9" s="2">
        <f t="shared" si="4"/>
        <v>46981666.184159994</v>
      </c>
      <c r="U9" s="2">
        <f t="shared" si="4"/>
        <v>177858459.52189744</v>
      </c>
      <c r="V9" s="2">
        <f t="shared" si="4"/>
        <v>0</v>
      </c>
      <c r="W9" s="2">
        <f t="shared" si="4"/>
        <v>-37986524.810096122</v>
      </c>
      <c r="AE9" s="35"/>
      <c r="AF9" s="36">
        <v>-7.3604450000000002E-3</v>
      </c>
      <c r="AG9" s="36"/>
      <c r="AH9" s="36"/>
      <c r="AI9" s="37"/>
      <c r="AK9" s="35"/>
      <c r="AL9" s="36">
        <v>1</v>
      </c>
      <c r="AM9" s="36"/>
      <c r="AN9" s="36"/>
      <c r="AO9" s="37"/>
      <c r="AQ9" s="35"/>
      <c r="AR9" s="36">
        <v>0</v>
      </c>
      <c r="AS9" s="36"/>
      <c r="AT9" s="36"/>
      <c r="AU9" s="37"/>
      <c r="AW9" s="35"/>
      <c r="AX9" s="36">
        <v>0.2</v>
      </c>
      <c r="AY9" s="36"/>
      <c r="AZ9" s="36"/>
      <c r="BA9" s="37"/>
    </row>
    <row r="10" spans="1:53" x14ac:dyDescent="0.35">
      <c r="O10" s="2"/>
      <c r="P10" s="2"/>
      <c r="Q10" s="2"/>
      <c r="R10" s="2"/>
      <c r="S10" s="2"/>
      <c r="T10" s="2"/>
      <c r="U10" s="2"/>
      <c r="V10" s="2"/>
      <c r="W10" s="2"/>
      <c r="AE10" s="35"/>
      <c r="AF10" s="36">
        <v>0.11744708700000001</v>
      </c>
      <c r="AG10" s="36"/>
      <c r="AH10" s="36"/>
      <c r="AI10" s="37"/>
      <c r="AK10" s="35"/>
      <c r="AL10" s="36">
        <v>2.5574019999999999E-2</v>
      </c>
      <c r="AM10" s="36"/>
      <c r="AN10" s="36"/>
      <c r="AO10" s="37"/>
      <c r="AQ10" s="35"/>
      <c r="AR10" s="36">
        <v>1.137092E-2</v>
      </c>
      <c r="AS10" s="36"/>
      <c r="AT10" s="36"/>
      <c r="AU10" s="37"/>
      <c r="AW10" s="35"/>
      <c r="AX10" s="36"/>
      <c r="AY10" s="36"/>
      <c r="AZ10" s="36"/>
      <c r="BA10" s="37"/>
    </row>
    <row r="11" spans="1:53" x14ac:dyDescent="0.35">
      <c r="O11" s="2"/>
      <c r="P11" s="2"/>
      <c r="Q11" s="2"/>
      <c r="R11" s="2"/>
      <c r="S11" s="2"/>
      <c r="T11" s="2"/>
      <c r="U11" s="2"/>
      <c r="V11" s="2"/>
      <c r="W11" s="2"/>
      <c r="AE11" s="35"/>
      <c r="AF11" s="36"/>
      <c r="AG11" s="36"/>
      <c r="AH11" s="36"/>
      <c r="AI11" s="37"/>
      <c r="AK11" s="35"/>
      <c r="AL11" s="36"/>
      <c r="AM11" s="36"/>
      <c r="AN11" s="36"/>
      <c r="AO11" s="37"/>
      <c r="AQ11" s="35"/>
      <c r="AR11" s="36"/>
      <c r="AS11" s="36"/>
      <c r="AT11" s="36"/>
      <c r="AU11" s="37"/>
      <c r="AW11" s="35"/>
      <c r="AX11" s="36"/>
      <c r="AY11" s="36"/>
      <c r="AZ11" s="36"/>
      <c r="BA11" s="37"/>
    </row>
    <row r="12" spans="1:53" s="8" customFormat="1" x14ac:dyDescent="0.35">
      <c r="F12" s="8" t="s">
        <v>140</v>
      </c>
      <c r="O12" s="8" t="s">
        <v>139</v>
      </c>
      <c r="X12" s="8" t="s">
        <v>146</v>
      </c>
      <c r="AE12" s="38"/>
      <c r="AF12" s="39" t="s">
        <v>142</v>
      </c>
      <c r="AG12" s="39"/>
      <c r="AH12" s="39"/>
      <c r="AI12" s="40"/>
      <c r="AK12" s="38"/>
      <c r="AL12" s="39"/>
      <c r="AM12" s="39"/>
      <c r="AN12" s="39"/>
      <c r="AO12" s="40"/>
      <c r="AQ12" s="38"/>
      <c r="AR12" s="39"/>
      <c r="AS12" s="39"/>
      <c r="AT12" s="39"/>
      <c r="AU12" s="40"/>
      <c r="AW12" s="38"/>
      <c r="AX12" s="39"/>
      <c r="AY12" s="39"/>
      <c r="AZ12" s="39"/>
      <c r="BA12" s="40"/>
    </row>
    <row r="13" spans="1:53" s="8" customFormat="1" x14ac:dyDescent="0.35">
      <c r="A13" s="8" t="s">
        <v>116</v>
      </c>
      <c r="B13" s="8" t="s">
        <v>130</v>
      </c>
      <c r="C13" s="8" t="s">
        <v>131</v>
      </c>
      <c r="D13" s="8" t="s">
        <v>132</v>
      </c>
      <c r="E13" s="8" t="s">
        <v>133</v>
      </c>
      <c r="F13" s="8" t="s">
        <v>129</v>
      </c>
      <c r="G13" s="8" t="s">
        <v>134</v>
      </c>
      <c r="H13" s="8" t="s">
        <v>135</v>
      </c>
      <c r="I13" s="8" t="s">
        <v>136</v>
      </c>
      <c r="J13" s="8" t="s">
        <v>137</v>
      </c>
      <c r="K13" s="8" t="s">
        <v>196</v>
      </c>
      <c r="L13" s="8" t="s">
        <v>197</v>
      </c>
      <c r="M13" s="8" t="s">
        <v>215</v>
      </c>
      <c r="N13" s="8" t="s">
        <v>216</v>
      </c>
      <c r="O13" s="8" t="s">
        <v>129</v>
      </c>
      <c r="P13" s="8" t="s">
        <v>134</v>
      </c>
      <c r="Q13" s="8" t="s">
        <v>135</v>
      </c>
      <c r="R13" s="8" t="s">
        <v>136</v>
      </c>
      <c r="S13" s="8" t="s">
        <v>137</v>
      </c>
      <c r="T13" s="8" t="s">
        <v>196</v>
      </c>
      <c r="U13" s="8" t="s">
        <v>197</v>
      </c>
      <c r="V13" s="8" t="s">
        <v>215</v>
      </c>
      <c r="W13" s="8" t="s">
        <v>216</v>
      </c>
      <c r="X13" s="8" t="s">
        <v>130</v>
      </c>
      <c r="Y13" s="8" t="s">
        <v>131</v>
      </c>
      <c r="Z13" s="8" t="s">
        <v>132</v>
      </c>
      <c r="AA13" s="8" t="s">
        <v>133</v>
      </c>
      <c r="AB13" s="8" t="s">
        <v>147</v>
      </c>
      <c r="AC13" s="8" t="s">
        <v>149</v>
      </c>
      <c r="AE13" s="38" t="s">
        <v>143</v>
      </c>
      <c r="AF13" s="39" t="s">
        <v>130</v>
      </c>
      <c r="AG13" s="39" t="s">
        <v>145</v>
      </c>
      <c r="AH13" s="39" t="s">
        <v>148</v>
      </c>
      <c r="AI13" s="40" t="s">
        <v>150</v>
      </c>
      <c r="AK13" s="38" t="s">
        <v>143</v>
      </c>
      <c r="AL13" s="39" t="s">
        <v>131</v>
      </c>
      <c r="AM13" s="39" t="s">
        <v>145</v>
      </c>
      <c r="AN13" s="39" t="s">
        <v>148</v>
      </c>
      <c r="AO13" s="40" t="s">
        <v>150</v>
      </c>
      <c r="AQ13" s="38" t="s">
        <v>143</v>
      </c>
      <c r="AR13" s="39" t="s">
        <v>132</v>
      </c>
      <c r="AS13" s="39" t="s">
        <v>145</v>
      </c>
      <c r="AT13" s="39" t="s">
        <v>148</v>
      </c>
      <c r="AU13" s="40" t="s">
        <v>150</v>
      </c>
      <c r="AW13" s="38" t="s">
        <v>143</v>
      </c>
      <c r="AX13" s="39" t="s">
        <v>133</v>
      </c>
      <c r="AY13" s="39" t="s">
        <v>145</v>
      </c>
      <c r="AZ13" s="39" t="s">
        <v>148</v>
      </c>
      <c r="BA13" s="40" t="s">
        <v>150</v>
      </c>
    </row>
    <row r="14" spans="1:53" x14ac:dyDescent="0.35">
      <c r="A14" s="1" t="s">
        <v>3</v>
      </c>
      <c r="B14" s="1">
        <v>0.8</v>
      </c>
      <c r="C14" s="1">
        <v>1</v>
      </c>
      <c r="D14" s="1">
        <v>0</v>
      </c>
      <c r="E14" s="1">
        <v>1</v>
      </c>
      <c r="F14" s="2">
        <f>+VLOOKUP($A14,'All effects'!$O$11:$Z$123,F$1,FALSE)</f>
        <v>-721837884.93894303</v>
      </c>
      <c r="G14" s="2">
        <f>+VLOOKUP($A14,'All effects'!$O$11:$Z$123,G$1,FALSE)</f>
        <v>-721837884.93894398</v>
      </c>
      <c r="H14" s="2">
        <f>+VLOOKUP($A14,'All effects'!$O$11:$Z$123,H$1,FALSE)</f>
        <v>1060645042.83763</v>
      </c>
      <c r="I14" s="2">
        <f>+VLOOKUP($A14,'All effects'!$O$11:$Z$123,I$1,FALSE)</f>
        <v>-547636280.553532</v>
      </c>
      <c r="J14" s="2">
        <f>+VLOOKUP($A14,'All effects'!$O$11:$Z$123,J$1,FALSE)</f>
        <v>1234846647.2230501</v>
      </c>
      <c r="K14" s="2">
        <f>+VLOOKUP($A14,'All effects'!$O$11:$Z$123,K$1,FALSE)</f>
        <v>20810792.123810492</v>
      </c>
      <c r="L14" s="2">
        <f>+VLOOKUP($A14,'All effects'!$O$11:$Z$123,L$1,FALSE)</f>
        <v>146113225.15250623</v>
      </c>
      <c r="M14" s="2">
        <f>+VLOOKUP($A14,'All effects'!$O$11:$Z$123,M$1,FALSE)</f>
        <v>0</v>
      </c>
      <c r="N14" s="2">
        <f>+VLOOKUP($A14,'All effects'!$O$11:$Z$123,N$1,FALSE)</f>
        <v>-48899171.356716082</v>
      </c>
      <c r="O14" s="1">
        <f t="shared" ref="O14:U14" si="5">+F14*$AC14</f>
        <v>-4670112.4411038905</v>
      </c>
      <c r="P14" s="1">
        <f t="shared" si="5"/>
        <v>-4670112.4411038971</v>
      </c>
      <c r="Q14" s="1">
        <f t="shared" si="5"/>
        <v>6862110.8887491608</v>
      </c>
      <c r="R14" s="1">
        <f t="shared" si="5"/>
        <v>-3543071.1803513053</v>
      </c>
      <c r="S14" s="1">
        <f t="shared" si="5"/>
        <v>7989152.1495018052</v>
      </c>
      <c r="T14" s="1">
        <f t="shared" si="5"/>
        <v>134640.67380566342</v>
      </c>
      <c r="U14" s="1">
        <f t="shared" si="5"/>
        <v>945316.39975124248</v>
      </c>
      <c r="V14" s="21">
        <f t="shared" ref="V14:W29" si="6">+M14*$AC14</f>
        <v>0</v>
      </c>
      <c r="W14" s="1">
        <f t="shared" si="6"/>
        <v>-316365.53480701154</v>
      </c>
      <c r="X14" s="1">
        <f t="shared" ref="X14:X45" si="7">+VLOOKUP(B14,$AE$14:$AI$26,3,FALSE)</f>
        <v>2.5195293880109861E-2</v>
      </c>
      <c r="Y14" s="1">
        <f t="shared" ref="Y14:Y45" si="8">+VLOOKUP(C14,$AK$14:$AO$22,3,FALSE)</f>
        <v>0.38998983123577174</v>
      </c>
      <c r="Z14" s="1">
        <f t="shared" ref="Z14:Z45" si="9">+VLOOKUP(D14,$AQ$14:$AU$18,3,FALSE)</f>
        <v>0.23956202720001679</v>
      </c>
      <c r="AA14" s="1">
        <f t="shared" ref="AA14:AA45" si="10">+VLOOKUP(E14,$AW$14:$BA$18,3,FALSE)</f>
        <v>0.2</v>
      </c>
      <c r="AB14" s="1">
        <f>+X14*Y14*Z14*AA14</f>
        <v>4.7078290747191938E-4</v>
      </c>
      <c r="AC14" s="1">
        <f t="shared" ref="AC14:AC45" si="11">+AB14/SUM($AB$14:$AB$125)</f>
        <v>6.4697524728823484E-3</v>
      </c>
      <c r="AE14" s="35">
        <v>0.8</v>
      </c>
      <c r="AF14" s="36">
        <f>+_xlfn.LOGNORM.DIST(AE14,$AF$9,$AF$10,FALSE)</f>
        <v>0.78519334235296834</v>
      </c>
      <c r="AG14" s="36">
        <f>+AF14/SUM($AF$14:$AF$26)</f>
        <v>2.5195293880109861E-2</v>
      </c>
      <c r="AH14" s="36">
        <f t="shared" ref="AH14:AH26" si="12">+COUNTIF($B$14:$B$126,AE14)</f>
        <v>5</v>
      </c>
      <c r="AI14" s="37">
        <f t="shared" ref="AI14:AI26" si="13">+AG14*COUNT($B$14:$B$126)</f>
        <v>2.8470682084524142</v>
      </c>
      <c r="AK14" s="35">
        <v>0.9</v>
      </c>
      <c r="AL14" s="36">
        <f>+_xlfn.NORM.DIST(AK14,AL$9,AL$10,FALSE)</f>
        <v>7.464001090953072E-3</v>
      </c>
      <c r="AM14" s="36">
        <f t="shared" ref="AM14:AM22" si="14">+AL14/SUM($AL$14:$AL$22)</f>
        <v>1.8660097647635801E-4</v>
      </c>
      <c r="AN14" s="36">
        <f t="shared" ref="AN14:AN22" si="15">+COUNTIF($C$14:$C$126,AK14)</f>
        <v>7</v>
      </c>
      <c r="AO14" s="37">
        <f t="shared" ref="AO14:AO22" si="16">+AM14*COUNT($C$14:$C$126)</f>
        <v>2.1085910341828454E-2</v>
      </c>
      <c r="AQ14" s="35">
        <v>-0.01</v>
      </c>
      <c r="AR14" s="36">
        <f t="shared" ref="AR14:AR18" si="17">+_xlfn.NORM.DIST(AQ14,AR$9,AR$10,FALSE)</f>
        <v>23.832576593649641</v>
      </c>
      <c r="AS14" s="36">
        <f>+AR14/SUM($AR$14:$AR$18)</f>
        <v>0.16273258197283502</v>
      </c>
      <c r="AT14" s="36">
        <f>+COUNTIF($D$14:$D$126,AQ14)</f>
        <v>1</v>
      </c>
      <c r="AU14" s="37">
        <f>+AS14*COUNT($C$14:$C$126)</f>
        <v>18.388781762930357</v>
      </c>
      <c r="AW14" s="35">
        <v>0.9</v>
      </c>
      <c r="AX14" s="36">
        <f>+$AX$9</f>
        <v>0.2</v>
      </c>
      <c r="AY14" s="36">
        <f>+AX14/SUM($AX$14:$AX$18)</f>
        <v>0.2</v>
      </c>
      <c r="AZ14" s="36">
        <f>+COUNTIF($E$14:$E$126,AW14)</f>
        <v>31</v>
      </c>
      <c r="BA14" s="37">
        <f>+AY14*COUNT($C$14:$C$126)</f>
        <v>22.6</v>
      </c>
    </row>
    <row r="15" spans="1:53" x14ac:dyDescent="0.35">
      <c r="A15" s="1" t="s">
        <v>6</v>
      </c>
      <c r="B15" s="1">
        <v>0.84999999999999898</v>
      </c>
      <c r="C15" s="1">
        <v>1</v>
      </c>
      <c r="D15" s="1">
        <v>0</v>
      </c>
      <c r="E15" s="1">
        <v>1</v>
      </c>
      <c r="F15" s="2">
        <f>+VLOOKUP($A15,'All effects'!$O$11:$Z$123,F$1,FALSE)</f>
        <v>-139439181.24104801</v>
      </c>
      <c r="G15" s="2">
        <f>+VLOOKUP($A15,'All effects'!$O$11:$Z$123,G$1,FALSE)</f>
        <v>-139439181.24104899</v>
      </c>
      <c r="H15" s="2">
        <f>+VLOOKUP($A15,'All effects'!$O$11:$Z$123,H$1,FALSE)</f>
        <v>359447627.08840698</v>
      </c>
      <c r="I15" s="2">
        <f>+VLOOKUP($A15,'All effects'!$O$11:$Z$123,I$1,FALSE)</f>
        <v>14540704.416402601</v>
      </c>
      <c r="J15" s="2">
        <f>+VLOOKUP($A15,'All effects'!$O$11:$Z$123,J$1,FALSE)</f>
        <v>513427512.74585903</v>
      </c>
      <c r="K15" s="2">
        <f>+VLOOKUP($A15,'All effects'!$O$11:$Z$123,K$1,FALSE)</f>
        <v>25218795.282652304</v>
      </c>
      <c r="L15" s="2">
        <f>+VLOOKUP($A15,'All effects'!$O$11:$Z$123,L$1,FALSE)</f>
        <v>130143877.39371823</v>
      </c>
      <c r="M15" s="2">
        <f>+VLOOKUP($A15,'All effects'!$O$11:$Z$123,M$1,FALSE)</f>
        <v>0</v>
      </c>
      <c r="N15" s="2">
        <f>+VLOOKUP($A15,'All effects'!$O$11:$Z$123,N$1,FALSE)</f>
        <v>-49054803.546386279</v>
      </c>
      <c r="O15" s="1">
        <f t="shared" ref="O15:O78" si="18">+F15*$AC15</f>
        <v>-1918495.4428303887</v>
      </c>
      <c r="P15" s="1">
        <f t="shared" ref="P15:P78" si="19">+G15*$AC15</f>
        <v>-1918495.4428304022</v>
      </c>
      <c r="Q15" s="1">
        <f t="shared" ref="Q15:Q78" si="20">+H15*$AC15</f>
        <v>4945515.5169994803</v>
      </c>
      <c r="R15" s="1">
        <f t="shared" ref="R15:R78" si="21">+I15*$AC15</f>
        <v>200060.52036541942</v>
      </c>
      <c r="S15" s="1">
        <f t="shared" ref="S15:S78" si="22">+J15*$AC15</f>
        <v>7064071.4801953081</v>
      </c>
      <c r="T15" s="1">
        <f t="shared" ref="T15:T29" si="23">+K15*$AC15</f>
        <v>346976.67752224469</v>
      </c>
      <c r="U15" s="1">
        <f t="shared" ref="U15:U29" si="24">+L15*$AC15</f>
        <v>1790604.573763981</v>
      </c>
      <c r="V15" s="21">
        <f t="shared" si="6"/>
        <v>0</v>
      </c>
      <c r="W15" s="1">
        <f t="shared" si="6"/>
        <v>-674928.06695409375</v>
      </c>
      <c r="X15" s="1">
        <f t="shared" si="7"/>
        <v>5.3580617080811799E-2</v>
      </c>
      <c r="Y15" s="1">
        <f t="shared" si="8"/>
        <v>0.38998983123577174</v>
      </c>
      <c r="Z15" s="1">
        <f t="shared" si="9"/>
        <v>0.23956202720001679</v>
      </c>
      <c r="AA15" s="1">
        <f t="shared" si="10"/>
        <v>0.2</v>
      </c>
      <c r="AB15" s="1">
        <f t="shared" ref="AB15:AB78" si="25">+X15*Y15*Z15*AA15</f>
        <v>1.001172632217544E-3</v>
      </c>
      <c r="AC15" s="1">
        <f t="shared" si="11"/>
        <v>1.3758653957626821E-2</v>
      </c>
      <c r="AE15" s="35">
        <v>0.84999999999999898</v>
      </c>
      <c r="AF15" s="36">
        <f t="shared" ref="AF15:AF26" si="26">+_xlfn.LOGNORM.DIST(AE15,$AF$9,$AF$10,FALSE)</f>
        <v>1.6698016705504575</v>
      </c>
      <c r="AG15" s="36">
        <f t="shared" ref="AG15:AG26" si="27">+AF15/SUM($AF$14:$AF$26)</f>
        <v>5.3580617080811799E-2</v>
      </c>
      <c r="AH15" s="36">
        <f t="shared" si="12"/>
        <v>1</v>
      </c>
      <c r="AI15" s="37">
        <f t="shared" si="13"/>
        <v>6.054609730131733</v>
      </c>
      <c r="AK15" s="35">
        <v>0.92500000000000004</v>
      </c>
      <c r="AL15" s="36">
        <f t="shared" ref="AL15:AL18" si="28">+_xlfn.NORM.DIST(AK15,AL$9,AL$10,FALSE)</f>
        <v>0.211608285808598</v>
      </c>
      <c r="AM15" s="36">
        <f t="shared" si="14"/>
        <v>5.2902340555969381E-3</v>
      </c>
      <c r="AN15" s="36">
        <f t="shared" si="15"/>
        <v>1</v>
      </c>
      <c r="AO15" s="37">
        <f t="shared" si="16"/>
        <v>0.59779644828245404</v>
      </c>
      <c r="AQ15" s="35">
        <v>-5.0000000000000001E-3</v>
      </c>
      <c r="AR15" s="36">
        <f t="shared" si="17"/>
        <v>31.851405101240964</v>
      </c>
      <c r="AS15" s="36">
        <f>+AR15/SUM($AR$14:$AR$18)</f>
        <v>0.21748640442715655</v>
      </c>
      <c r="AT15" s="36">
        <f>+COUNTIF($D$14:$D$126,AQ15)</f>
        <v>31</v>
      </c>
      <c r="AU15" s="37">
        <f>+AS15*COUNT($C$14:$C$126)</f>
        <v>24.575963700268691</v>
      </c>
      <c r="AW15" s="35">
        <v>1</v>
      </c>
      <c r="AX15" s="36">
        <f t="shared" ref="AX15:AX18" si="29">+$AX$9</f>
        <v>0.2</v>
      </c>
      <c r="AY15" s="36">
        <f t="shared" ref="AY15:AY18" si="30">+AX15/SUM($AX$14:$AX$18)</f>
        <v>0.2</v>
      </c>
      <c r="AZ15" s="36">
        <f>+COUNTIF($E$14:$E$126,AW15)</f>
        <v>49</v>
      </c>
      <c r="BA15" s="37">
        <f>+AY15*COUNT($C$14:$C$126)</f>
        <v>22.6</v>
      </c>
    </row>
    <row r="16" spans="1:53" x14ac:dyDescent="0.35">
      <c r="A16" s="1" t="s">
        <v>13</v>
      </c>
      <c r="B16" s="1">
        <v>0.9</v>
      </c>
      <c r="C16" s="1">
        <v>1</v>
      </c>
      <c r="D16" s="1">
        <v>0</v>
      </c>
      <c r="E16" s="1">
        <v>1</v>
      </c>
      <c r="F16" s="2">
        <f>+VLOOKUP($A16,'All effects'!$O$11:$Z$123,F$1,FALSE)</f>
        <v>-612287518.10009897</v>
      </c>
      <c r="G16" s="2">
        <f>+VLOOKUP($A16,'All effects'!$O$11:$Z$123,G$1,FALSE)</f>
        <v>-612287518.10009897</v>
      </c>
      <c r="H16" s="2">
        <f>+VLOOKUP($A16,'All effects'!$O$11:$Z$123,H$1,FALSE)</f>
        <v>1427655714.4175999</v>
      </c>
      <c r="I16" s="2">
        <f>+VLOOKUP($A16,'All effects'!$O$11:$Z$123,I$1,FALSE)</f>
        <v>-430193243.197119</v>
      </c>
      <c r="J16" s="2">
        <f>+VLOOKUP($A16,'All effects'!$O$11:$Z$123,J$1,FALSE)</f>
        <v>1609749989.32058</v>
      </c>
      <c r="K16" s="2">
        <f>+VLOOKUP($A16,'All effects'!$O$11:$Z$123,K$1,FALSE)</f>
        <v>68522387.719950587</v>
      </c>
      <c r="L16" s="2">
        <f>+VLOOKUP($A16,'All effects'!$O$11:$Z$123,L$1,FALSE)</f>
        <v>201715641.31509158</v>
      </c>
      <c r="M16" s="2">
        <f>+VLOOKUP($A16,'All effects'!$O$11:$Z$123,M$1,FALSE)</f>
        <v>0</v>
      </c>
      <c r="N16" s="2">
        <f>+VLOOKUP($A16,'All effects'!$O$11:$Z$123,N$1,FALSE)</f>
        <v>-48901021.307838693</v>
      </c>
      <c r="O16" s="1">
        <f t="shared" si="18"/>
        <v>-13443177.539898179</v>
      </c>
      <c r="P16" s="1">
        <f t="shared" si="19"/>
        <v>-13443177.539898179</v>
      </c>
      <c r="Q16" s="1">
        <f t="shared" si="20"/>
        <v>31345125.725114577</v>
      </c>
      <c r="R16" s="1">
        <f t="shared" si="21"/>
        <v>-9445177.2636299487</v>
      </c>
      <c r="S16" s="1">
        <f t="shared" si="22"/>
        <v>35343126.001382813</v>
      </c>
      <c r="T16" s="1">
        <f t="shared" si="23"/>
        <v>1504454.3557499736</v>
      </c>
      <c r="U16" s="1">
        <f t="shared" si="24"/>
        <v>4428800.3570405599</v>
      </c>
      <c r="V16" s="21">
        <f t="shared" si="6"/>
        <v>0</v>
      </c>
      <c r="W16" s="1">
        <f t="shared" si="6"/>
        <v>-1073654.2749776384</v>
      </c>
      <c r="X16" s="1">
        <f t="shared" si="7"/>
        <v>8.5502397236307037E-2</v>
      </c>
      <c r="Y16" s="1">
        <f t="shared" si="8"/>
        <v>0.38998983123577174</v>
      </c>
      <c r="Z16" s="1">
        <f t="shared" si="9"/>
        <v>0.23956202720001679</v>
      </c>
      <c r="AA16" s="1">
        <f t="shared" si="10"/>
        <v>0.2</v>
      </c>
      <c r="AB16" s="1">
        <f t="shared" si="25"/>
        <v>1.5976422961474152E-3</v>
      </c>
      <c r="AC16" s="1">
        <f t="shared" si="11"/>
        <v>2.1955661584629006E-2</v>
      </c>
      <c r="AE16" s="35">
        <v>0.9</v>
      </c>
      <c r="AF16" s="36">
        <f t="shared" si="26"/>
        <v>2.6646211544357818</v>
      </c>
      <c r="AG16" s="36">
        <f t="shared" si="27"/>
        <v>8.5502397236307037E-2</v>
      </c>
      <c r="AH16" s="36">
        <f t="shared" si="12"/>
        <v>17</v>
      </c>
      <c r="AI16" s="37">
        <f t="shared" si="13"/>
        <v>9.661770887702696</v>
      </c>
      <c r="AK16" s="35">
        <v>0.94999999999999896</v>
      </c>
      <c r="AL16" s="36">
        <f t="shared" si="28"/>
        <v>2.3071520789870572</v>
      </c>
      <c r="AM16" s="36">
        <f t="shared" si="14"/>
        <v>5.7679095376910239E-2</v>
      </c>
      <c r="AN16" s="36">
        <f t="shared" si="15"/>
        <v>27</v>
      </c>
      <c r="AO16" s="37">
        <f t="shared" si="16"/>
        <v>6.5177377775908569</v>
      </c>
      <c r="AQ16" s="35">
        <v>0</v>
      </c>
      <c r="AR16" s="36">
        <f t="shared" si="17"/>
        <v>35.084432957177846</v>
      </c>
      <c r="AS16" s="36">
        <f>+AR16/SUM($AR$14:$AR$18)</f>
        <v>0.23956202720001679</v>
      </c>
      <c r="AT16" s="36">
        <f>+COUNTIF($D$14:$D$126,AQ16)</f>
        <v>49</v>
      </c>
      <c r="AU16" s="37">
        <f>+AS16*COUNT($C$14:$C$126)</f>
        <v>27.070509073601897</v>
      </c>
      <c r="AW16" s="35">
        <v>1.1000000000000001</v>
      </c>
      <c r="AX16" s="36">
        <f t="shared" si="29"/>
        <v>0.2</v>
      </c>
      <c r="AY16" s="36">
        <f t="shared" si="30"/>
        <v>0.2</v>
      </c>
      <c r="AZ16" s="36">
        <f>+COUNTIF($E$14:$E$126,AW16)</f>
        <v>1</v>
      </c>
      <c r="BA16" s="37">
        <f>+AY16*COUNT($C$14:$C$126)</f>
        <v>22.6</v>
      </c>
    </row>
    <row r="17" spans="1:53" x14ac:dyDescent="0.35">
      <c r="A17" s="1" t="s">
        <v>24</v>
      </c>
      <c r="B17" s="1">
        <v>0.92500000000000004</v>
      </c>
      <c r="C17" s="1">
        <v>1</v>
      </c>
      <c r="D17" s="1">
        <v>0</v>
      </c>
      <c r="E17" s="1">
        <v>1</v>
      </c>
      <c r="F17" s="2">
        <f>+VLOOKUP($A17,'All effects'!$O$11:$Z$123,F$1,FALSE)</f>
        <v>-338328132.89226002</v>
      </c>
      <c r="G17" s="2">
        <f>+VLOOKUP($A17,'All effects'!$O$11:$Z$123,G$1,FALSE)</f>
        <v>-338328132.89226002</v>
      </c>
      <c r="H17" s="2">
        <f>+VLOOKUP($A17,'All effects'!$O$11:$Z$123,H$1,FALSE)</f>
        <v>966947467.95671201</v>
      </c>
      <c r="I17" s="2">
        <f>+VLOOKUP($A17,'All effects'!$O$11:$Z$123,I$1,FALSE)</f>
        <v>-190548106.279026</v>
      </c>
      <c r="J17" s="2">
        <f>+VLOOKUP($A17,'All effects'!$O$11:$Z$123,J$1,FALSE)</f>
        <v>1114727494.5699401</v>
      </c>
      <c r="K17" s="2">
        <f>+VLOOKUP($A17,'All effects'!$O$11:$Z$123,K$1,FALSE)</f>
        <v>18538461.230356049</v>
      </c>
      <c r="L17" s="2">
        <f>+VLOOKUP($A17,'All effects'!$O$11:$Z$123,L$1,FALSE)</f>
        <v>117355803.49793299</v>
      </c>
      <c r="M17" s="2">
        <f>+VLOOKUP($A17,'All effects'!$O$11:$Z$123,M$1,FALSE)</f>
        <v>0</v>
      </c>
      <c r="N17" s="2">
        <f>+VLOOKUP($A17,'All effects'!$O$11:$Z$123,N$1,FALSE)</f>
        <v>-48962684.345656522</v>
      </c>
      <c r="O17" s="1">
        <f t="shared" si="18"/>
        <v>-8544904.8219779935</v>
      </c>
      <c r="P17" s="1">
        <f t="shared" si="19"/>
        <v>-8544904.8219779935</v>
      </c>
      <c r="Q17" s="1">
        <f t="shared" si="20"/>
        <v>24421481.036499821</v>
      </c>
      <c r="R17" s="1">
        <f t="shared" si="21"/>
        <v>-4812533.3777103499</v>
      </c>
      <c r="S17" s="1">
        <f t="shared" si="22"/>
        <v>28153852.480767313</v>
      </c>
      <c r="T17" s="1">
        <f t="shared" si="23"/>
        <v>468212.28079713567</v>
      </c>
      <c r="U17" s="1">
        <f t="shared" si="24"/>
        <v>2963969.2171739303</v>
      </c>
      <c r="V17" s="21">
        <f t="shared" si="6"/>
        <v>0</v>
      </c>
      <c r="W17" s="1">
        <f t="shared" si="6"/>
        <v>-1236614.507890834</v>
      </c>
      <c r="X17" s="1">
        <f t="shared" si="7"/>
        <v>9.8356005085625517E-2</v>
      </c>
      <c r="Y17" s="1">
        <f t="shared" si="8"/>
        <v>0.38998983123577174</v>
      </c>
      <c r="Z17" s="1">
        <f t="shared" si="9"/>
        <v>0.23956202720001679</v>
      </c>
      <c r="AA17" s="1">
        <f t="shared" si="10"/>
        <v>0.2</v>
      </c>
      <c r="AB17" s="1">
        <f t="shared" si="25"/>
        <v>1.8378164692926281E-3</v>
      </c>
      <c r="AC17" s="1">
        <f t="shared" si="11"/>
        <v>2.5256264529143081E-2</v>
      </c>
      <c r="AE17" s="35">
        <v>0.92500000000000004</v>
      </c>
      <c r="AF17" s="36">
        <f t="shared" si="26"/>
        <v>3.065194664573252</v>
      </c>
      <c r="AG17" s="36">
        <f t="shared" si="27"/>
        <v>9.8356005085625517E-2</v>
      </c>
      <c r="AH17" s="36">
        <f t="shared" si="12"/>
        <v>1</v>
      </c>
      <c r="AI17" s="37">
        <f t="shared" si="13"/>
        <v>11.114228574675684</v>
      </c>
      <c r="AK17" s="35">
        <v>0.97499999999999898</v>
      </c>
      <c r="AL17" s="36">
        <f t="shared" si="28"/>
        <v>9.6739169493564372</v>
      </c>
      <c r="AM17" s="36">
        <f t="shared" si="14"/>
        <v>0.24184915397307397</v>
      </c>
      <c r="AN17" s="36">
        <f t="shared" si="15"/>
        <v>1</v>
      </c>
      <c r="AO17" s="37">
        <f t="shared" si="16"/>
        <v>27.328954398957357</v>
      </c>
      <c r="AQ17" s="35">
        <v>5.0000000000000001E-3</v>
      </c>
      <c r="AR17" s="36">
        <f t="shared" si="17"/>
        <v>31.851405101240964</v>
      </c>
      <c r="AS17" s="36">
        <f>+AR17/SUM($AR$14:$AR$18)</f>
        <v>0.21748640442715655</v>
      </c>
      <c r="AT17" s="36">
        <f>+COUNTIF($D$14:$D$126,AQ17)</f>
        <v>1</v>
      </c>
      <c r="AU17" s="37">
        <f>+AS17*COUNT($C$14:$C$126)</f>
        <v>24.575963700268691</v>
      </c>
      <c r="AW17" s="35">
        <v>1.2</v>
      </c>
      <c r="AX17" s="36">
        <f t="shared" si="29"/>
        <v>0.2</v>
      </c>
      <c r="AY17" s="36">
        <f t="shared" si="30"/>
        <v>0.2</v>
      </c>
      <c r="AZ17" s="36">
        <f>+COUNTIF($E$14:$E$126,AW17)</f>
        <v>1</v>
      </c>
      <c r="BA17" s="37">
        <f>+AY17*COUNT($C$14:$C$126)</f>
        <v>22.6</v>
      </c>
    </row>
    <row r="18" spans="1:53" x14ac:dyDescent="0.35">
      <c r="A18" s="1" t="s">
        <v>31</v>
      </c>
      <c r="B18" s="1">
        <v>0.94999999999999896</v>
      </c>
      <c r="C18" s="1">
        <v>1</v>
      </c>
      <c r="D18" s="1">
        <v>0</v>
      </c>
      <c r="E18" s="1">
        <v>1</v>
      </c>
      <c r="F18" s="2">
        <f>+VLOOKUP($A18,'All effects'!$O$11:$Z$123,F$1,FALSE)</f>
        <v>-819475610.75437105</v>
      </c>
      <c r="G18" s="2">
        <f>+VLOOKUP($A18,'All effects'!$O$11:$Z$123,G$1,FALSE)</f>
        <v>-819475610.75437105</v>
      </c>
      <c r="H18" s="2">
        <f>+VLOOKUP($A18,'All effects'!$O$11:$Z$123,H$1,FALSE)</f>
        <v>825738101.33421803</v>
      </c>
      <c r="I18" s="2">
        <f>+VLOOKUP($A18,'All effects'!$O$11:$Z$123,I$1,FALSE)</f>
        <v>-662069979.35691798</v>
      </c>
      <c r="J18" s="2">
        <f>+VLOOKUP($A18,'All effects'!$O$11:$Z$123,J$1,FALSE)</f>
        <v>983143732.73167002</v>
      </c>
      <c r="K18" s="2">
        <f>+VLOOKUP($A18,'All effects'!$O$11:$Z$123,K$1,FALSE)</f>
        <v>17939233.081073537</v>
      </c>
      <c r="L18" s="2">
        <f>+VLOOKUP($A18,'All effects'!$O$11:$Z$123,L$1,FALSE)</f>
        <v>126558435.15584928</v>
      </c>
      <c r="M18" s="2">
        <f>+VLOOKUP($A18,'All effects'!$O$11:$Z$123,M$1,FALSE)</f>
        <v>0</v>
      </c>
      <c r="N18" s="2">
        <f>+VLOOKUP($A18,'All effects'!$O$11:$Z$123,N$1,FALSE)</f>
        <v>-48786429.32267677</v>
      </c>
      <c r="O18" s="1">
        <f t="shared" si="18"/>
        <v>-22511635.465012293</v>
      </c>
      <c r="P18" s="1">
        <f t="shared" si="19"/>
        <v>-22511635.465012293</v>
      </c>
      <c r="Q18" s="1">
        <f t="shared" si="20"/>
        <v>22683670.97551005</v>
      </c>
      <c r="R18" s="1">
        <f t="shared" si="21"/>
        <v>-18187579.754681129</v>
      </c>
      <c r="S18" s="1">
        <f t="shared" si="22"/>
        <v>27007726.685841184</v>
      </c>
      <c r="T18" s="1">
        <f t="shared" si="23"/>
        <v>492804.75262864644</v>
      </c>
      <c r="U18" s="1">
        <f t="shared" si="24"/>
        <v>3476659.1218354674</v>
      </c>
      <c r="V18" s="21">
        <f t="shared" si="6"/>
        <v>0</v>
      </c>
      <c r="W18" s="1">
        <f t="shared" si="6"/>
        <v>-1340201.3411243281</v>
      </c>
      <c r="X18" s="1">
        <f t="shared" si="7"/>
        <v>0.10698004544142981</v>
      </c>
      <c r="Y18" s="1">
        <f t="shared" si="8"/>
        <v>0.38998983123577174</v>
      </c>
      <c r="Z18" s="1">
        <f t="shared" si="9"/>
        <v>0.23956202720001679</v>
      </c>
      <c r="AA18" s="1">
        <f t="shared" si="10"/>
        <v>0.2</v>
      </c>
      <c r="AB18" s="1">
        <f t="shared" si="25"/>
        <v>1.9989596896170347E-3</v>
      </c>
      <c r="AC18" s="1">
        <f t="shared" si="11"/>
        <v>2.7470781521232987E-2</v>
      </c>
      <c r="AE18" s="35">
        <v>0.94999999999999896</v>
      </c>
      <c r="AF18" s="36">
        <f t="shared" si="26"/>
        <v>3.3339567240190666</v>
      </c>
      <c r="AG18" s="36">
        <f t="shared" si="27"/>
        <v>0.10698004544142981</v>
      </c>
      <c r="AH18" s="36">
        <f t="shared" si="12"/>
        <v>17</v>
      </c>
      <c r="AI18" s="37">
        <f t="shared" si="13"/>
        <v>12.088745134881568</v>
      </c>
      <c r="AK18" s="35">
        <v>1</v>
      </c>
      <c r="AL18" s="36">
        <f t="shared" si="28"/>
        <v>15.599513897362742</v>
      </c>
      <c r="AM18" s="36">
        <f t="shared" si="14"/>
        <v>0.38998983123577174</v>
      </c>
      <c r="AN18" s="36">
        <f t="shared" si="15"/>
        <v>41</v>
      </c>
      <c r="AO18" s="37">
        <f t="shared" si="16"/>
        <v>44.06885092964221</v>
      </c>
      <c r="AQ18" s="41">
        <v>0.01</v>
      </c>
      <c r="AR18" s="42">
        <f t="shared" si="17"/>
        <v>23.832576593649641</v>
      </c>
      <c r="AS18" s="42">
        <f>+AR18/SUM($AR$14:$AR$18)</f>
        <v>0.16273258197283502</v>
      </c>
      <c r="AT18" s="42">
        <f>+COUNTIF($D$14:$D$126,AQ18)</f>
        <v>31</v>
      </c>
      <c r="AU18" s="43">
        <f>+AS18*COUNT($C$14:$C$126)</f>
        <v>18.388781762930357</v>
      </c>
      <c r="AW18" s="41">
        <v>1.3</v>
      </c>
      <c r="AX18" s="42">
        <f t="shared" si="29"/>
        <v>0.2</v>
      </c>
      <c r="AY18" s="42">
        <f t="shared" si="30"/>
        <v>0.2</v>
      </c>
      <c r="AZ18" s="42">
        <f>+COUNTIF($E$14:$E$126,AW18)</f>
        <v>31</v>
      </c>
      <c r="BA18" s="43">
        <f>+AY18*COUNT($C$14:$C$126)</f>
        <v>22.6</v>
      </c>
    </row>
    <row r="19" spans="1:53" x14ac:dyDescent="0.35">
      <c r="A19" s="1" t="s">
        <v>42</v>
      </c>
      <c r="B19" s="1">
        <v>0.97499999999999898</v>
      </c>
      <c r="C19" s="1">
        <v>1</v>
      </c>
      <c r="D19" s="1">
        <v>0</v>
      </c>
      <c r="E19" s="1">
        <v>1</v>
      </c>
      <c r="F19" s="2">
        <f>+VLOOKUP($A19,'All effects'!$O$11:$Z$123,F$1,FALSE)</f>
        <v>-2506876800.1606302</v>
      </c>
      <c r="G19" s="2">
        <f>+VLOOKUP($A19,'All effects'!$O$11:$Z$123,G$1,FALSE)</f>
        <v>-2506876800.1606302</v>
      </c>
      <c r="H19" s="2">
        <f>+VLOOKUP($A19,'All effects'!$O$11:$Z$123,H$1,FALSE)</f>
        <v>104472284.967089</v>
      </c>
      <c r="I19" s="2">
        <f>+VLOOKUP($A19,'All effects'!$O$11:$Z$123,I$1,FALSE)</f>
        <v>-2341327032.78754</v>
      </c>
      <c r="J19" s="2">
        <f>+VLOOKUP($A19,'All effects'!$O$11:$Z$123,J$1,FALSE)</f>
        <v>270022052.34017903</v>
      </c>
      <c r="K19" s="2">
        <f>+VLOOKUP($A19,'All effects'!$O$11:$Z$123,K$1,FALSE)</f>
        <v>21052237.566310193</v>
      </c>
      <c r="L19" s="2">
        <f>+VLOOKUP($A19,'All effects'!$O$11:$Z$123,L$1,FALSE)</f>
        <v>137616131.26592231</v>
      </c>
      <c r="M19" s="2">
        <f>+VLOOKUP($A19,'All effects'!$O$11:$Z$123,M$1,FALSE)</f>
        <v>0</v>
      </c>
      <c r="N19" s="2">
        <f>+VLOOKUP($A19,'All effects'!$O$11:$Z$123,N$1,FALSE)</f>
        <v>-48985873.673478693</v>
      </c>
      <c r="O19" s="1">
        <f t="shared" si="18"/>
        <v>-71126405.087698534</v>
      </c>
      <c r="P19" s="1">
        <f t="shared" si="19"/>
        <v>-71126405.087698534</v>
      </c>
      <c r="Q19" s="1">
        <f t="shared" si="20"/>
        <v>2964141.7003542092</v>
      </c>
      <c r="R19" s="1">
        <f t="shared" si="21"/>
        <v>-66429341.468298413</v>
      </c>
      <c r="S19" s="1">
        <f t="shared" si="22"/>
        <v>7661205.3197543211</v>
      </c>
      <c r="T19" s="1">
        <f t="shared" si="23"/>
        <v>597304.97208634194</v>
      </c>
      <c r="U19" s="1">
        <f t="shared" si="24"/>
        <v>3904516.0489716535</v>
      </c>
      <c r="V19" s="21">
        <f t="shared" si="6"/>
        <v>0</v>
      </c>
      <c r="W19" s="1">
        <f t="shared" si="6"/>
        <v>-1389852.5425148217</v>
      </c>
      <c r="X19" s="1">
        <f t="shared" si="7"/>
        <v>0.11049169369851022</v>
      </c>
      <c r="Y19" s="1">
        <f t="shared" si="8"/>
        <v>0.38998983123577174</v>
      </c>
      <c r="Z19" s="1">
        <f t="shared" si="9"/>
        <v>0.23956202720001679</v>
      </c>
      <c r="AA19" s="1">
        <f t="shared" si="10"/>
        <v>0.2</v>
      </c>
      <c r="AB19" s="1">
        <f t="shared" si="25"/>
        <v>2.0645760695788547E-3</v>
      </c>
      <c r="AC19" s="1">
        <f t="shared" si="11"/>
        <v>2.8372517182791372E-2</v>
      </c>
      <c r="AE19" s="35">
        <v>0.97499999999999898</v>
      </c>
      <c r="AF19" s="36">
        <f t="shared" si="26"/>
        <v>3.4433947343580407</v>
      </c>
      <c r="AG19" s="36">
        <f t="shared" si="27"/>
        <v>0.11049169369851022</v>
      </c>
      <c r="AH19" s="36">
        <f t="shared" si="12"/>
        <v>1</v>
      </c>
      <c r="AI19" s="37">
        <f t="shared" si="13"/>
        <v>12.485561387931655</v>
      </c>
      <c r="AK19" s="35">
        <v>1.0249999999999899</v>
      </c>
      <c r="AL19" s="36">
        <f>+_xlfn.NORM.DIST(AK19,AL$9,AL$10,FALSE)</f>
        <v>9.6739169493605424</v>
      </c>
      <c r="AM19" s="36">
        <f t="shared" si="14"/>
        <v>0.24184915397317661</v>
      </c>
      <c r="AN19" s="36">
        <f t="shared" si="15"/>
        <v>1</v>
      </c>
      <c r="AO19" s="37">
        <f t="shared" si="16"/>
        <v>27.328954398968957</v>
      </c>
    </row>
    <row r="20" spans="1:53" x14ac:dyDescent="0.35">
      <c r="A20" s="1" t="s">
        <v>52</v>
      </c>
      <c r="B20" s="1">
        <v>1</v>
      </c>
      <c r="C20" s="1">
        <v>1</v>
      </c>
      <c r="D20" s="1">
        <v>0</v>
      </c>
      <c r="E20" s="1">
        <v>1</v>
      </c>
      <c r="F20" s="2">
        <f>+VLOOKUP($A20,'All effects'!$O$11:$Z$123,F$1,FALSE)</f>
        <v>-978115969.28471196</v>
      </c>
      <c r="G20" s="2">
        <f>+VLOOKUP($A20,'All effects'!$O$11:$Z$123,G$1,FALSE)</f>
        <v>-978115969.28471196</v>
      </c>
      <c r="H20" s="2">
        <f>+VLOOKUP($A20,'All effects'!$O$11:$Z$123,H$1,FALSE)</f>
        <v>693551498.54075396</v>
      </c>
      <c r="I20" s="2">
        <f>+VLOOKUP($A20,'All effects'!$O$11:$Z$123,I$1,FALSE)</f>
        <v>-850371556.68886697</v>
      </c>
      <c r="J20" s="2">
        <f>+VLOOKUP($A20,'All effects'!$O$11:$Z$123,J$1,FALSE)</f>
        <v>821295911.13659894</v>
      </c>
      <c r="K20" s="2">
        <f>+VLOOKUP($A20,'All effects'!$O$11:$Z$123,K$1,FALSE)</f>
        <v>28725518.114635047</v>
      </c>
      <c r="L20" s="2">
        <f>+VLOOKUP($A20,'All effects'!$O$11:$Z$123,L$1,FALSE)</f>
        <v>107540151.78248401</v>
      </c>
      <c r="M20" s="2">
        <f>+VLOOKUP($A20,'All effects'!$O$11:$Z$123,M$1,FALSE)</f>
        <v>0</v>
      </c>
      <c r="N20" s="2">
        <f>+VLOOKUP($A20,'All effects'!$O$11:$Z$123,N$1,FALSE)</f>
        <v>-48929778.92799589</v>
      </c>
      <c r="O20" s="1">
        <f t="shared" si="18"/>
        <v>-27322243.782670148</v>
      </c>
      <c r="P20" s="1">
        <f t="shared" si="19"/>
        <v>-27322243.782670148</v>
      </c>
      <c r="Q20" s="1">
        <f t="shared" si="20"/>
        <v>19373350.107783441</v>
      </c>
      <c r="R20" s="1">
        <f t="shared" si="21"/>
        <v>-23753889.832401779</v>
      </c>
      <c r="S20" s="1">
        <f t="shared" si="22"/>
        <v>22941704.05805181</v>
      </c>
      <c r="T20" s="1">
        <f t="shared" si="23"/>
        <v>802405.4747674932</v>
      </c>
      <c r="U20" s="1">
        <f t="shared" si="24"/>
        <v>3003977.3766040104</v>
      </c>
      <c r="V20" s="21">
        <f t="shared" si="6"/>
        <v>0</v>
      </c>
      <c r="W20" s="1">
        <f t="shared" si="6"/>
        <v>-1366782.0484318475</v>
      </c>
      <c r="X20" s="1">
        <f t="shared" si="7"/>
        <v>0.10878218445060095</v>
      </c>
      <c r="Y20" s="1">
        <f t="shared" si="8"/>
        <v>0.38998983123577174</v>
      </c>
      <c r="Z20" s="1">
        <f t="shared" si="9"/>
        <v>0.23956202720001679</v>
      </c>
      <c r="AA20" s="1">
        <f t="shared" si="10"/>
        <v>0.2</v>
      </c>
      <c r="AB20" s="1">
        <f t="shared" si="25"/>
        <v>2.0326332893949649E-3</v>
      </c>
      <c r="AC20" s="1">
        <f t="shared" si="11"/>
        <v>2.7933542279910507E-2</v>
      </c>
      <c r="AE20" s="35">
        <v>1</v>
      </c>
      <c r="AF20" s="36">
        <f t="shared" si="26"/>
        <v>3.3901190993709505</v>
      </c>
      <c r="AG20" s="36">
        <f t="shared" si="27"/>
        <v>0.10878218445060095</v>
      </c>
      <c r="AH20" s="36">
        <f t="shared" si="12"/>
        <v>29</v>
      </c>
      <c r="AI20" s="37">
        <f t="shared" si="13"/>
        <v>12.292386842917907</v>
      </c>
      <c r="AK20" s="35">
        <v>1.05</v>
      </c>
      <c r="AL20" s="36">
        <f>+_xlfn.NORM.DIST(AK20,AL$9,AL$10,FALSE)</f>
        <v>2.3071520789872335</v>
      </c>
      <c r="AM20" s="36">
        <f t="shared" si="14"/>
        <v>5.7679095376914652E-2</v>
      </c>
      <c r="AN20" s="36">
        <f t="shared" si="15"/>
        <v>27</v>
      </c>
      <c r="AO20" s="37">
        <f t="shared" si="16"/>
        <v>6.5177377775913561</v>
      </c>
    </row>
    <row r="21" spans="1:53" x14ac:dyDescent="0.35">
      <c r="A21" s="1" t="s">
        <v>72</v>
      </c>
      <c r="B21" s="1">
        <v>1.0249999999999899</v>
      </c>
      <c r="C21" s="1">
        <v>1</v>
      </c>
      <c r="D21" s="1">
        <v>0</v>
      </c>
      <c r="E21" s="1">
        <v>1</v>
      </c>
      <c r="F21" s="2">
        <f>+VLOOKUP($A21,'All effects'!$O$11:$Z$123,F$1,FALSE)</f>
        <v>347225187.73448902</v>
      </c>
      <c r="G21" s="2">
        <f>+VLOOKUP($A21,'All effects'!$O$11:$Z$123,G$1,FALSE)</f>
        <v>347225187.73448801</v>
      </c>
      <c r="H21" s="2">
        <f>+VLOOKUP($A21,'All effects'!$O$11:$Z$123,H$1,FALSE)</f>
        <v>1092477386.44855</v>
      </c>
      <c r="I21" s="2">
        <f>+VLOOKUP($A21,'All effects'!$O$11:$Z$123,I$1,FALSE)</f>
        <v>437507571.12544698</v>
      </c>
      <c r="J21" s="2">
        <f>+VLOOKUP($A21,'All effects'!$O$11:$Z$123,J$1,FALSE)</f>
        <v>1182759769.8395</v>
      </c>
      <c r="K21" s="2">
        <f>+VLOOKUP($A21,'All effects'!$O$11:$Z$123,K$1,FALSE)</f>
        <v>25727295.035887189</v>
      </c>
      <c r="L21" s="2">
        <f>+VLOOKUP($A21,'All effects'!$O$11:$Z$123,L$1,FALSE)</f>
        <v>66976950.452989742</v>
      </c>
      <c r="M21" s="2">
        <f>+VLOOKUP($A21,'All effects'!$O$11:$Z$123,M$1,FALSE)</f>
        <v>0</v>
      </c>
      <c r="N21" s="2">
        <f>+VLOOKUP($A21,'All effects'!$O$11:$Z$123,N$1,FALSE)</f>
        <v>-49032727.973855875</v>
      </c>
      <c r="O21" s="1">
        <f t="shared" si="18"/>
        <v>9134663.4821916018</v>
      </c>
      <c r="P21" s="1">
        <f t="shared" si="19"/>
        <v>9134663.4821915757</v>
      </c>
      <c r="Q21" s="1">
        <f t="shared" si="20"/>
        <v>28740464.803902999</v>
      </c>
      <c r="R21" s="1">
        <f t="shared" si="21"/>
        <v>11509776.866181545</v>
      </c>
      <c r="S21" s="1">
        <f t="shared" si="22"/>
        <v>31115578.187892728</v>
      </c>
      <c r="T21" s="1">
        <f t="shared" si="23"/>
        <v>676823.54495432531</v>
      </c>
      <c r="U21" s="1">
        <f t="shared" si="24"/>
        <v>1762003.2332427246</v>
      </c>
      <c r="V21" s="21">
        <f t="shared" si="6"/>
        <v>0</v>
      </c>
      <c r="W21" s="1">
        <f t="shared" si="6"/>
        <v>-1289933.6957015556</v>
      </c>
      <c r="X21" s="1">
        <f t="shared" si="7"/>
        <v>0.10245026697052152</v>
      </c>
      <c r="Y21" s="1">
        <f t="shared" si="8"/>
        <v>0.38998983123577174</v>
      </c>
      <c r="Z21" s="1">
        <f t="shared" si="9"/>
        <v>0.23956202720001679</v>
      </c>
      <c r="AA21" s="1">
        <f t="shared" si="10"/>
        <v>0.2</v>
      </c>
      <c r="AB21" s="1">
        <f t="shared" si="25"/>
        <v>1.9143191893360907E-3</v>
      </c>
      <c r="AC21" s="1">
        <f t="shared" si="11"/>
        <v>2.6307606143989071E-2</v>
      </c>
      <c r="AE21" s="35">
        <v>1.0249999999999899</v>
      </c>
      <c r="AF21" s="36">
        <f t="shared" si="26"/>
        <v>3.1927894125911642</v>
      </c>
      <c r="AG21" s="36">
        <f t="shared" si="27"/>
        <v>0.10245026697052152</v>
      </c>
      <c r="AH21" s="36">
        <f t="shared" si="12"/>
        <v>1</v>
      </c>
      <c r="AI21" s="37">
        <f t="shared" si="13"/>
        <v>11.576880167668932</v>
      </c>
      <c r="AK21" s="35">
        <v>1.07499999999999</v>
      </c>
      <c r="AL21" s="36">
        <f>+_xlfn.NORM.DIST(AK21,AL$9,AL$10,FALSE)</f>
        <v>0.21160828580884042</v>
      </c>
      <c r="AM21" s="36">
        <f t="shared" si="14"/>
        <v>5.2902340556029983E-3</v>
      </c>
      <c r="AN21" s="36">
        <f t="shared" si="15"/>
        <v>1</v>
      </c>
      <c r="AO21" s="37">
        <f t="shared" si="16"/>
        <v>0.59779644828313883</v>
      </c>
    </row>
    <row r="22" spans="1:53" x14ac:dyDescent="0.35">
      <c r="A22" s="1" t="s">
        <v>79</v>
      </c>
      <c r="B22" s="1">
        <v>1.05</v>
      </c>
      <c r="C22" s="1">
        <v>1</v>
      </c>
      <c r="D22" s="1">
        <v>0</v>
      </c>
      <c r="E22" s="1">
        <v>1</v>
      </c>
      <c r="F22" s="2">
        <f>+VLOOKUP($A22,'All effects'!$O$11:$Z$123,F$1,FALSE)</f>
        <v>-1131707170.54795</v>
      </c>
      <c r="G22" s="2">
        <f>+VLOOKUP($A22,'All effects'!$O$11:$Z$123,G$1,FALSE)</f>
        <v>-1131707170.54795</v>
      </c>
      <c r="H22" s="2">
        <f>+VLOOKUP($A22,'All effects'!$O$11:$Z$123,H$1,FALSE)</f>
        <v>642752743.85585201</v>
      </c>
      <c r="I22" s="2">
        <f>+VLOOKUP($A22,'All effects'!$O$11:$Z$123,I$1,FALSE)</f>
        <v>-1003270414.9071</v>
      </c>
      <c r="J22" s="2">
        <f>+VLOOKUP($A22,'All effects'!$O$11:$Z$123,J$1,FALSE)</f>
        <v>771189499.496701</v>
      </c>
      <c r="K22" s="2">
        <f>+VLOOKUP($A22,'All effects'!$O$11:$Z$123,K$1,FALSE)</f>
        <v>20422496.997293491</v>
      </c>
      <c r="L22" s="2">
        <f>+VLOOKUP($A22,'All effects'!$O$11:$Z$123,L$1,FALSE)</f>
        <v>99805988.582789928</v>
      </c>
      <c r="M22" s="2">
        <f>+VLOOKUP($A22,'All effects'!$O$11:$Z$123,M$1,FALSE)</f>
        <v>0</v>
      </c>
      <c r="N22" s="2">
        <f>+VLOOKUP($A22,'All effects'!$O$11:$Z$123,N$1,FALSE)</f>
        <v>-49053264.055351309</v>
      </c>
      <c r="O22" s="1">
        <f t="shared" si="18"/>
        <v>-26908513.101039726</v>
      </c>
      <c r="P22" s="1">
        <f t="shared" si="19"/>
        <v>-26908513.101039726</v>
      </c>
      <c r="Q22" s="1">
        <f t="shared" si="20"/>
        <v>15282681.844633253</v>
      </c>
      <c r="R22" s="1">
        <f t="shared" si="21"/>
        <v>-23854682.382494833</v>
      </c>
      <c r="S22" s="1">
        <f t="shared" si="22"/>
        <v>18336512.563178118</v>
      </c>
      <c r="T22" s="1">
        <f t="shared" si="23"/>
        <v>485584.11779041792</v>
      </c>
      <c r="U22" s="1">
        <f t="shared" si="24"/>
        <v>2373079.2039091662</v>
      </c>
      <c r="V22" s="21">
        <f t="shared" si="6"/>
        <v>0</v>
      </c>
      <c r="W22" s="1">
        <f t="shared" si="6"/>
        <v>-1166335.6324260877</v>
      </c>
      <c r="X22" s="1">
        <f t="shared" si="7"/>
        <v>9.2594970120099068E-2</v>
      </c>
      <c r="Y22" s="1">
        <f t="shared" si="8"/>
        <v>0.38998983123577174</v>
      </c>
      <c r="Z22" s="1">
        <f t="shared" si="9"/>
        <v>0.23956202720001679</v>
      </c>
      <c r="AA22" s="1">
        <f t="shared" si="10"/>
        <v>0.2</v>
      </c>
      <c r="AB22" s="1">
        <f t="shared" si="25"/>
        <v>1.7301695093474999E-3</v>
      </c>
      <c r="AC22" s="1">
        <f t="shared" si="11"/>
        <v>2.3776921982398645E-2</v>
      </c>
      <c r="AE22" s="35">
        <v>1.05</v>
      </c>
      <c r="AF22" s="36">
        <f t="shared" si="26"/>
        <v>2.8856561237045115</v>
      </c>
      <c r="AG22" s="36">
        <f t="shared" si="27"/>
        <v>9.2594970120099068E-2</v>
      </c>
      <c r="AH22" s="36">
        <f t="shared" si="12"/>
        <v>17</v>
      </c>
      <c r="AI22" s="37">
        <f t="shared" si="13"/>
        <v>10.463231623571195</v>
      </c>
      <c r="AK22" s="41">
        <v>1.1000000000000001</v>
      </c>
      <c r="AL22" s="42">
        <f>+_xlfn.NORM.DIST(AK22,AL$9,AL$10,FALSE)</f>
        <v>7.4640010909529462E-3</v>
      </c>
      <c r="AM22" s="42">
        <f t="shared" si="14"/>
        <v>1.8660097647635486E-4</v>
      </c>
      <c r="AN22" s="42">
        <f t="shared" si="15"/>
        <v>7</v>
      </c>
      <c r="AO22" s="43">
        <f t="shared" si="16"/>
        <v>2.10859103418281E-2</v>
      </c>
    </row>
    <row r="23" spans="1:53" x14ac:dyDescent="0.35">
      <c r="A23" s="1" t="s">
        <v>90</v>
      </c>
      <c r="B23" s="1">
        <v>1.07499999999999</v>
      </c>
      <c r="C23" s="1">
        <v>1</v>
      </c>
      <c r="D23" s="1">
        <v>0</v>
      </c>
      <c r="E23" s="1">
        <v>1</v>
      </c>
      <c r="F23" s="2">
        <f>+VLOOKUP($A23,'All effects'!$O$11:$Z$123,F$1,FALSE)</f>
        <v>-529371448.60480601</v>
      </c>
      <c r="G23" s="2">
        <f>+VLOOKUP($A23,'All effects'!$O$11:$Z$123,G$1,FALSE)</f>
        <v>-529371448.60480601</v>
      </c>
      <c r="H23" s="2">
        <f>+VLOOKUP($A23,'All effects'!$O$11:$Z$123,H$1,FALSE)</f>
        <v>830136696.96492696</v>
      </c>
      <c r="I23" s="2">
        <f>+VLOOKUP($A23,'All effects'!$O$11:$Z$123,I$1,FALSE)</f>
        <v>-404793304.79211098</v>
      </c>
      <c r="J23" s="2">
        <f>+VLOOKUP($A23,'All effects'!$O$11:$Z$123,J$1,FALSE)</f>
        <v>954714840.77762306</v>
      </c>
      <c r="K23" s="2">
        <f>+VLOOKUP($A23,'All effects'!$O$11:$Z$123,K$1,FALSE)</f>
        <v>34816077.708689481</v>
      </c>
      <c r="L23" s="2">
        <f>+VLOOKUP($A23,'All effects'!$O$11:$Z$123,L$1,FALSE)</f>
        <v>109815165.43578419</v>
      </c>
      <c r="M23" s="2">
        <f>+VLOOKUP($A23,'All effects'!$O$11:$Z$123,M$1,FALSE)</f>
        <v>0</v>
      </c>
      <c r="N23" s="2">
        <f>+VLOOKUP($A23,'All effects'!$O$11:$Z$123,N$1,FALSE)</f>
        <v>-49579056.085600324</v>
      </c>
      <c r="O23" s="1">
        <f t="shared" si="18"/>
        <v>-10949176.203789741</v>
      </c>
      <c r="P23" s="1">
        <f t="shared" si="19"/>
        <v>-10949176.203789741</v>
      </c>
      <c r="Q23" s="1">
        <f t="shared" si="20"/>
        <v>17170009.814954109</v>
      </c>
      <c r="R23" s="1">
        <f t="shared" si="21"/>
        <v>-8372482.5582573954</v>
      </c>
      <c r="S23" s="1">
        <f t="shared" si="22"/>
        <v>19746703.460486479</v>
      </c>
      <c r="T23" s="1">
        <f t="shared" si="23"/>
        <v>720113.20323749038</v>
      </c>
      <c r="U23" s="1">
        <f t="shared" si="24"/>
        <v>2271345.7617967306</v>
      </c>
      <c r="V23" s="21">
        <f t="shared" si="6"/>
        <v>0</v>
      </c>
      <c r="W23" s="1">
        <f t="shared" si="6"/>
        <v>-1025461.0869731059</v>
      </c>
      <c r="X23" s="1">
        <f t="shared" si="7"/>
        <v>8.0547616537390079E-2</v>
      </c>
      <c r="Y23" s="1">
        <f t="shared" si="8"/>
        <v>0.38998983123577174</v>
      </c>
      <c r="Z23" s="1">
        <f t="shared" si="9"/>
        <v>0.23956202720001679</v>
      </c>
      <c r="AA23" s="1">
        <f t="shared" si="10"/>
        <v>0.2</v>
      </c>
      <c r="AB23" s="1">
        <f t="shared" si="25"/>
        <v>1.5050604800978973E-3</v>
      </c>
      <c r="AC23" s="1">
        <f t="shared" si="11"/>
        <v>2.0683352365615922E-2</v>
      </c>
      <c r="AE23" s="35">
        <v>1.07499999999999</v>
      </c>
      <c r="AF23" s="36">
        <f t="shared" si="26"/>
        <v>2.5102089520569932</v>
      </c>
      <c r="AG23" s="36">
        <f t="shared" si="27"/>
        <v>8.0547616537390079E-2</v>
      </c>
      <c r="AH23" s="36">
        <f t="shared" si="12"/>
        <v>1</v>
      </c>
      <c r="AI23" s="37">
        <f t="shared" si="13"/>
        <v>9.1018806687250784</v>
      </c>
    </row>
    <row r="24" spans="1:53" x14ac:dyDescent="0.35">
      <c r="A24" s="1" t="s">
        <v>97</v>
      </c>
      <c r="B24" s="1">
        <v>1.1000000000000001</v>
      </c>
      <c r="C24" s="1">
        <v>1</v>
      </c>
      <c r="D24" s="1">
        <v>0</v>
      </c>
      <c r="E24" s="1">
        <v>1</v>
      </c>
      <c r="F24" s="2">
        <f>+VLOOKUP($A24,'All effects'!$O$11:$Z$123,F$1,FALSE)</f>
        <v>-197550938.376688</v>
      </c>
      <c r="G24" s="2">
        <f>+VLOOKUP($A24,'All effects'!$O$11:$Z$123,G$1,FALSE)</f>
        <v>-197550938.37668699</v>
      </c>
      <c r="H24" s="2">
        <f>+VLOOKUP($A24,'All effects'!$O$11:$Z$123,H$1,FALSE)</f>
        <v>1025265348.4499201</v>
      </c>
      <c r="I24" s="2">
        <f>+VLOOKUP($A24,'All effects'!$O$11:$Z$123,I$1,FALSE)</f>
        <v>-78234599.459450901</v>
      </c>
      <c r="J24" s="2">
        <f>+VLOOKUP($A24,'All effects'!$O$11:$Z$123,J$1,FALSE)</f>
        <v>1144581687.3671501</v>
      </c>
      <c r="K24" s="2">
        <f>+VLOOKUP($A24,'All effects'!$O$11:$Z$123,K$1,FALSE)</f>
        <v>34707822.477275297</v>
      </c>
      <c r="L24" s="2">
        <f>+VLOOKUP($A24,'All effects'!$O$11:$Z$123,L$1,FALSE)</f>
        <v>104430508.83291818</v>
      </c>
      <c r="M24" s="2">
        <f>+VLOOKUP($A24,'All effects'!$O$11:$Z$123,M$1,FALSE)</f>
        <v>0</v>
      </c>
      <c r="N24" s="2">
        <f>+VLOOKUP($A24,'All effects'!$O$11:$Z$123,N$1,FALSE)</f>
        <v>-49593652.561593957</v>
      </c>
      <c r="O24" s="1">
        <f t="shared" si="18"/>
        <v>-3430212.5215578154</v>
      </c>
      <c r="P24" s="1">
        <f t="shared" si="19"/>
        <v>-3430212.5215577981</v>
      </c>
      <c r="Q24" s="1">
        <f t="shared" si="20"/>
        <v>17802385.881186288</v>
      </c>
      <c r="R24" s="1">
        <f t="shared" si="21"/>
        <v>-1358441.0425485317</v>
      </c>
      <c r="S24" s="1">
        <f t="shared" si="22"/>
        <v>19874157.360195447</v>
      </c>
      <c r="T24" s="1">
        <f t="shared" si="23"/>
        <v>602655.74153103912</v>
      </c>
      <c r="U24" s="1">
        <f t="shared" si="24"/>
        <v>1813298.5951617309</v>
      </c>
      <c r="V24" s="21">
        <f t="shared" si="6"/>
        <v>0</v>
      </c>
      <c r="W24" s="1">
        <f t="shared" si="6"/>
        <v>-861128.62537858775</v>
      </c>
      <c r="X24" s="1">
        <f t="shared" si="7"/>
        <v>6.7619770758894304E-2</v>
      </c>
      <c r="Y24" s="1">
        <f t="shared" si="8"/>
        <v>0.38998983123577174</v>
      </c>
      <c r="Z24" s="1">
        <f t="shared" si="9"/>
        <v>0.23956202720001679</v>
      </c>
      <c r="AA24" s="1">
        <f t="shared" si="10"/>
        <v>0.2</v>
      </c>
      <c r="AB24" s="1">
        <f t="shared" si="25"/>
        <v>1.2634991451950521E-3</v>
      </c>
      <c r="AC24" s="1">
        <f t="shared" si="11"/>
        <v>1.736368629652937E-2</v>
      </c>
      <c r="AE24" s="35">
        <v>1.1000000000000001</v>
      </c>
      <c r="AF24" s="36">
        <f t="shared" si="26"/>
        <v>2.1073218698684304</v>
      </c>
      <c r="AG24" s="36">
        <f t="shared" si="27"/>
        <v>6.7619770758894304E-2</v>
      </c>
      <c r="AH24" s="36">
        <f t="shared" si="12"/>
        <v>17</v>
      </c>
      <c r="AI24" s="37">
        <f t="shared" si="13"/>
        <v>7.6410340957550567</v>
      </c>
    </row>
    <row r="25" spans="1:53" x14ac:dyDescent="0.35">
      <c r="A25" s="1" t="s">
        <v>108</v>
      </c>
      <c r="B25" s="1">
        <v>1.1499999999999899</v>
      </c>
      <c r="C25" s="1">
        <v>1</v>
      </c>
      <c r="D25" s="1">
        <v>0</v>
      </c>
      <c r="E25" s="1">
        <v>1</v>
      </c>
      <c r="F25" s="2">
        <f>+VLOOKUP($A25,'All effects'!$O$11:$Z$123,F$1,FALSE)</f>
        <v>-2493335432.7556801</v>
      </c>
      <c r="G25" s="2">
        <f>+VLOOKUP($A25,'All effects'!$O$11:$Z$123,G$1,FALSE)</f>
        <v>-2493335432.7556801</v>
      </c>
      <c r="H25" s="2">
        <f>+VLOOKUP($A25,'All effects'!$O$11:$Z$123,H$1,FALSE)</f>
        <v>339411184.07935899</v>
      </c>
      <c r="I25" s="2">
        <f>+VLOOKUP($A25,'All effects'!$O$11:$Z$123,I$1,FALSE)</f>
        <v>-2346579225.7679</v>
      </c>
      <c r="J25" s="2">
        <f>+VLOOKUP($A25,'All effects'!$O$11:$Z$123,J$1,FALSE)</f>
        <v>486167391.06714499</v>
      </c>
      <c r="K25" s="2">
        <f>+VLOOKUP($A25,'All effects'!$O$11:$Z$123,K$1,FALSE)</f>
        <v>39296752.623966992</v>
      </c>
      <c r="L25" s="2">
        <f>+VLOOKUP($A25,'All effects'!$O$11:$Z$123,L$1,FALSE)</f>
        <v>136278927.09215993</v>
      </c>
      <c r="M25" s="2">
        <f>+VLOOKUP($A25,'All effects'!$O$11:$Z$123,M$1,FALSE)</f>
        <v>0</v>
      </c>
      <c r="N25" s="2">
        <f>+VLOOKUP($A25,'All effects'!$O$11:$Z$123,N$1,FALSE)</f>
        <v>-49774032.519592449</v>
      </c>
      <c r="O25" s="1">
        <f t="shared" si="18"/>
        <v>-27689711.240513816</v>
      </c>
      <c r="P25" s="1">
        <f t="shared" si="19"/>
        <v>-27689711.240513816</v>
      </c>
      <c r="Q25" s="1">
        <f t="shared" si="20"/>
        <v>3769327.4460754246</v>
      </c>
      <c r="R25" s="1">
        <f t="shared" si="21"/>
        <v>-26059911.679307766</v>
      </c>
      <c r="S25" s="1">
        <f t="shared" si="22"/>
        <v>5399127.0072815409</v>
      </c>
      <c r="T25" s="1">
        <f t="shared" si="23"/>
        <v>436409.68581790227</v>
      </c>
      <c r="U25" s="1">
        <f t="shared" si="24"/>
        <v>1513444.2360923639</v>
      </c>
      <c r="V25" s="21">
        <f t="shared" si="6"/>
        <v>0</v>
      </c>
      <c r="W25" s="1">
        <f t="shared" si="6"/>
        <v>-552765.0109316482</v>
      </c>
      <c r="X25" s="1">
        <f t="shared" si="7"/>
        <v>4.3248343829158022E-2</v>
      </c>
      <c r="Y25" s="1">
        <f t="shared" si="8"/>
        <v>0.38998983123577174</v>
      </c>
      <c r="Z25" s="1">
        <f t="shared" si="9"/>
        <v>0.23956202720001679</v>
      </c>
      <c r="AA25" s="1">
        <f t="shared" si="10"/>
        <v>0.2</v>
      </c>
      <c r="AB25" s="1">
        <f t="shared" si="25"/>
        <v>8.081104807953713E-4</v>
      </c>
      <c r="AC25" s="1">
        <f t="shared" si="11"/>
        <v>1.1105489809652543E-2</v>
      </c>
      <c r="AE25" s="35">
        <v>1.1499999999999899</v>
      </c>
      <c r="AF25" s="36">
        <f t="shared" si="26"/>
        <v>1.3478037527180806</v>
      </c>
      <c r="AG25" s="36">
        <f t="shared" si="27"/>
        <v>4.3248343829158022E-2</v>
      </c>
      <c r="AH25" s="36">
        <f t="shared" si="12"/>
        <v>1</v>
      </c>
      <c r="AI25" s="37">
        <f t="shared" si="13"/>
        <v>4.8870628526948563</v>
      </c>
    </row>
    <row r="26" spans="1:53" x14ac:dyDescent="0.35">
      <c r="A26" s="1" t="s">
        <v>111</v>
      </c>
      <c r="B26" s="1">
        <v>1.19999999999999</v>
      </c>
      <c r="C26" s="1">
        <v>1</v>
      </c>
      <c r="D26" s="1">
        <v>0</v>
      </c>
      <c r="E26" s="1">
        <v>1</v>
      </c>
      <c r="F26" s="2">
        <f>+VLOOKUP($A26,'All effects'!$O$11:$Z$123,F$1,FALSE)</f>
        <v>-1437406090.9985399</v>
      </c>
      <c r="G26" s="2">
        <f>+VLOOKUP($A26,'All effects'!$O$11:$Z$123,G$1,FALSE)</f>
        <v>-1437406090.9985399</v>
      </c>
      <c r="H26" s="2">
        <f>+VLOOKUP($A26,'All effects'!$O$11:$Z$123,H$1,FALSE)</f>
        <v>944665758.11550105</v>
      </c>
      <c r="I26" s="2">
        <f>+VLOOKUP($A26,'All effects'!$O$11:$Z$123,I$1,FALSE)</f>
        <v>-1287969139.04704</v>
      </c>
      <c r="J26" s="2">
        <f>+VLOOKUP($A26,'All effects'!$O$11:$Z$123,J$1,FALSE)</f>
        <v>1094102710.0669999</v>
      </c>
      <c r="K26" s="2">
        <f>+VLOOKUP($A26,'All effects'!$O$11:$Z$123,K$1,FALSE)</f>
        <v>46698101.955543004</v>
      </c>
      <c r="L26" s="2">
        <f>+VLOOKUP($A26,'All effects'!$O$11:$Z$123,L$1,FALSE)</f>
        <v>145894620.75691384</v>
      </c>
      <c r="M26" s="2">
        <f>+VLOOKUP($A26,'All effects'!$O$11:$Z$123,M$1,FALSE)</f>
        <v>0</v>
      </c>
      <c r="N26" s="2">
        <f>+VLOOKUP($A26,'All effects'!$O$11:$Z$123,N$1,FALSE)</f>
        <v>-50240433.150134094</v>
      </c>
      <c r="O26" s="1">
        <f t="shared" si="18"/>
        <v>-9098685.3425930738</v>
      </c>
      <c r="P26" s="1">
        <f t="shared" si="19"/>
        <v>-9098685.3425930738</v>
      </c>
      <c r="Q26" s="1">
        <f t="shared" si="20"/>
        <v>5979671.6744424971</v>
      </c>
      <c r="R26" s="1">
        <f t="shared" si="21"/>
        <v>-8152759.335407204</v>
      </c>
      <c r="S26" s="1">
        <f t="shared" si="22"/>
        <v>6925597.6816283604</v>
      </c>
      <c r="T26" s="1">
        <f t="shared" si="23"/>
        <v>295595.89210774237</v>
      </c>
      <c r="U26" s="1">
        <f t="shared" si="24"/>
        <v>923503.2853672913</v>
      </c>
      <c r="V26" s="21">
        <f t="shared" si="6"/>
        <v>0</v>
      </c>
      <c r="W26" s="1">
        <f t="shared" si="6"/>
        <v>-318018.61392635258</v>
      </c>
      <c r="X26" s="1">
        <f t="shared" si="7"/>
        <v>2.4650794910542041E-2</v>
      </c>
      <c r="Y26" s="1">
        <f t="shared" si="8"/>
        <v>0.38998983123577174</v>
      </c>
      <c r="Z26" s="1">
        <f t="shared" si="9"/>
        <v>0.23956202720001679</v>
      </c>
      <c r="AA26" s="1">
        <f t="shared" si="10"/>
        <v>0.2</v>
      </c>
      <c r="AB26" s="1">
        <f t="shared" si="25"/>
        <v>4.606087531545146E-4</v>
      </c>
      <c r="AC26" s="1">
        <f t="shared" si="11"/>
        <v>6.3299337602447355E-3</v>
      </c>
      <c r="AE26" s="41">
        <v>1.19999999999999</v>
      </c>
      <c r="AF26" s="42">
        <f t="shared" si="26"/>
        <v>0.76822442078145947</v>
      </c>
      <c r="AG26" s="42">
        <f t="shared" si="27"/>
        <v>2.4650794910542041E-2</v>
      </c>
      <c r="AH26" s="42">
        <f t="shared" si="12"/>
        <v>5</v>
      </c>
      <c r="AI26" s="43">
        <f t="shared" si="13"/>
        <v>2.7855398248912508</v>
      </c>
    </row>
    <row r="27" spans="1:53" x14ac:dyDescent="0.35">
      <c r="A27" s="1" t="s">
        <v>43</v>
      </c>
      <c r="B27" s="1">
        <v>1</v>
      </c>
      <c r="C27" s="1">
        <v>0.9</v>
      </c>
      <c r="D27" s="1">
        <v>0</v>
      </c>
      <c r="E27" s="1">
        <v>1</v>
      </c>
      <c r="F27" s="2">
        <f>+VLOOKUP($A27,'All effects'!$O$11:$Z$123,F$1,FALSE)</f>
        <v>-1627815206.04317</v>
      </c>
      <c r="G27" s="2">
        <f>+VLOOKUP($A27,'All effects'!$O$11:$Z$123,G$1,FALSE)</f>
        <v>-1627815206.04317</v>
      </c>
      <c r="H27" s="2">
        <f>+VLOOKUP($A27,'All effects'!$O$11:$Z$123,H$1,FALSE)</f>
        <v>684955906.06361902</v>
      </c>
      <c r="I27" s="2">
        <f>+VLOOKUP($A27,'All effects'!$O$11:$Z$123,I$1,FALSE)</f>
        <v>-1488624387.9590001</v>
      </c>
      <c r="J27" s="2">
        <f>+VLOOKUP($A27,'All effects'!$O$11:$Z$123,J$1,FALSE)</f>
        <v>824146724.14779305</v>
      </c>
      <c r="K27" s="2">
        <f>+VLOOKUP($A27,'All effects'!$O$11:$Z$123,K$1,FALSE)</f>
        <v>29647209.991989523</v>
      </c>
      <c r="L27" s="2">
        <f>+VLOOKUP($A27,'All effects'!$O$11:$Z$123,L$1,FALSE)</f>
        <v>119653265.73118725</v>
      </c>
      <c r="M27" s="2">
        <f>+VLOOKUP($A27,'All effects'!$O$11:$Z$123,M$1,FALSE)</f>
        <v>0</v>
      </c>
      <c r="N27" s="2">
        <f>+VLOOKUP($A27,'All effects'!$O$11:$Z$123,N$1,FALSE)</f>
        <v>-49184762.344976343</v>
      </c>
      <c r="O27" s="1">
        <f t="shared" si="18"/>
        <v>-21756.635830949224</v>
      </c>
      <c r="P27" s="1">
        <f t="shared" si="19"/>
        <v>-21756.635830949224</v>
      </c>
      <c r="Q27" s="1">
        <f t="shared" si="20"/>
        <v>9154.8083303067579</v>
      </c>
      <c r="R27" s="1">
        <f t="shared" si="21"/>
        <v>-19896.274821402989</v>
      </c>
      <c r="S27" s="1">
        <f t="shared" si="22"/>
        <v>11015.16933985305</v>
      </c>
      <c r="T27" s="1">
        <f t="shared" si="23"/>
        <v>396.25109091301175</v>
      </c>
      <c r="U27" s="1">
        <f t="shared" si="24"/>
        <v>1599.2309930714571</v>
      </c>
      <c r="V27" s="21">
        <f t="shared" si="6"/>
        <v>0</v>
      </c>
      <c r="W27" s="1">
        <f t="shared" si="6"/>
        <v>-657.38110738784644</v>
      </c>
      <c r="X27" s="1">
        <f t="shared" si="7"/>
        <v>0.10878218445060095</v>
      </c>
      <c r="Y27" s="1">
        <f t="shared" si="8"/>
        <v>1.8660097647635801E-4</v>
      </c>
      <c r="Z27" s="1">
        <f t="shared" si="9"/>
        <v>0.23956202720001679</v>
      </c>
      <c r="AA27" s="1">
        <f t="shared" si="10"/>
        <v>0.2</v>
      </c>
      <c r="AB27" s="1">
        <f t="shared" si="25"/>
        <v>9.7256729853078682E-7</v>
      </c>
      <c r="AC27" s="1">
        <f t="shared" si="11"/>
        <v>1.3365544043438695E-5</v>
      </c>
    </row>
    <row r="28" spans="1:53" x14ac:dyDescent="0.35">
      <c r="A28" s="1" t="s">
        <v>44</v>
      </c>
      <c r="B28" s="1">
        <v>1</v>
      </c>
      <c r="C28" s="1">
        <v>0.92500000000000004</v>
      </c>
      <c r="D28" s="1">
        <v>0</v>
      </c>
      <c r="E28" s="1">
        <v>1</v>
      </c>
      <c r="F28" s="2">
        <f>+VLOOKUP($A28,'All effects'!$O$11:$Z$123,F$1,FALSE)</f>
        <v>-1728110435.7016499</v>
      </c>
      <c r="G28" s="2">
        <f>+VLOOKUP($A28,'All effects'!$O$11:$Z$123,G$1,FALSE)</f>
        <v>-1728110435.7016499</v>
      </c>
      <c r="H28" s="2">
        <f>+VLOOKUP($A28,'All effects'!$O$11:$Z$123,H$1,FALSE)</f>
        <v>494749083.179829</v>
      </c>
      <c r="I28" s="2">
        <f>+VLOOKUP($A28,'All effects'!$O$11:$Z$123,I$1,FALSE)</f>
        <v>-1594120545.03369</v>
      </c>
      <c r="J28" s="2">
        <f>+VLOOKUP($A28,'All effects'!$O$11:$Z$123,J$1,FALSE)</f>
        <v>628738973.84779596</v>
      </c>
      <c r="K28" s="2">
        <f>+VLOOKUP($A28,'All effects'!$O$11:$Z$123,K$1,FALSE)</f>
        <v>32981181.943358444</v>
      </c>
      <c r="L28" s="2">
        <f>+VLOOKUP($A28,'All effects'!$O$11:$Z$123,L$1,FALSE)</f>
        <v>117832419.52680053</v>
      </c>
      <c r="M28" s="2">
        <f>+VLOOKUP($A28,'All effects'!$O$11:$Z$123,M$1,FALSE)</f>
        <v>0</v>
      </c>
      <c r="N28" s="2">
        <f>+VLOOKUP($A28,'All effects'!$O$11:$Z$123,N$1,FALSE)</f>
        <v>-49138653.084525026</v>
      </c>
      <c r="O28" s="1">
        <f t="shared" si="18"/>
        <v>-654815.73839264549</v>
      </c>
      <c r="P28" s="1">
        <f t="shared" si="19"/>
        <v>-654815.73839264549</v>
      </c>
      <c r="Q28" s="1">
        <f t="shared" si="20"/>
        <v>187470.36041706763</v>
      </c>
      <c r="R28" s="1">
        <f t="shared" si="21"/>
        <v>-604044.27877856919</v>
      </c>
      <c r="S28" s="1">
        <f t="shared" si="22"/>
        <v>238241.82003114655</v>
      </c>
      <c r="T28" s="1">
        <f t="shared" si="23"/>
        <v>12497.23198305539</v>
      </c>
      <c r="U28" s="1">
        <f t="shared" si="24"/>
        <v>44649.06941419276</v>
      </c>
      <c r="V28" s="21">
        <f t="shared" si="6"/>
        <v>0</v>
      </c>
      <c r="W28" s="1">
        <f t="shared" si="6"/>
        <v>-18619.622182941592</v>
      </c>
      <c r="X28" s="1">
        <f t="shared" si="7"/>
        <v>0.10878218445060095</v>
      </c>
      <c r="Y28" s="1">
        <f t="shared" si="8"/>
        <v>5.2902340555969381E-3</v>
      </c>
      <c r="Z28" s="1">
        <f t="shared" si="9"/>
        <v>0.23956202720001679</v>
      </c>
      <c r="AA28" s="1">
        <f t="shared" si="10"/>
        <v>0.2</v>
      </c>
      <c r="AB28" s="1">
        <f t="shared" si="25"/>
        <v>2.7572785208331203E-5</v>
      </c>
      <c r="AC28" s="1">
        <f t="shared" si="11"/>
        <v>3.789200764398927E-4</v>
      </c>
    </row>
    <row r="29" spans="1:53" x14ac:dyDescent="0.35">
      <c r="A29" s="1" t="s">
        <v>45</v>
      </c>
      <c r="B29" s="1">
        <v>1</v>
      </c>
      <c r="C29" s="1">
        <v>0.94999999999999896</v>
      </c>
      <c r="D29" s="1">
        <v>0</v>
      </c>
      <c r="E29" s="1">
        <v>1</v>
      </c>
      <c r="F29" s="2">
        <f>+VLOOKUP($A29,'All effects'!$O$11:$Z$123,F$1,FALSE)</f>
        <v>-2115033210.23823</v>
      </c>
      <c r="G29" s="2">
        <f>+VLOOKUP($A29,'All effects'!$O$11:$Z$123,G$1,FALSE)</f>
        <v>-2115033210.23823</v>
      </c>
      <c r="H29" s="2">
        <f>+VLOOKUP($A29,'All effects'!$O$11:$Z$123,H$1,FALSE)</f>
        <v>425957747.86268502</v>
      </c>
      <c r="I29" s="2">
        <f>+VLOOKUP($A29,'All effects'!$O$11:$Z$123,I$1,FALSE)</f>
        <v>-1964495140.4053199</v>
      </c>
      <c r="J29" s="2">
        <f>+VLOOKUP($A29,'All effects'!$O$11:$Z$123,J$1,FALSE)</f>
        <v>576495817.69559598</v>
      </c>
      <c r="K29" s="2">
        <f>+VLOOKUP($A29,'All effects'!$O$11:$Z$123,K$1,FALSE)</f>
        <v>34102861.289687358</v>
      </c>
      <c r="L29" s="2">
        <f>+VLOOKUP($A29,'All effects'!$O$11:$Z$123,L$1,FALSE)</f>
        <v>135599318.56445342</v>
      </c>
      <c r="M29" s="2">
        <f>+VLOOKUP($A29,'All effects'!$O$11:$Z$123,M$1,FALSE)</f>
        <v>0</v>
      </c>
      <c r="N29" s="2">
        <f>+VLOOKUP($A29,'All effects'!$O$11:$Z$123,N$1,FALSE)</f>
        <v>-49041612.558144823</v>
      </c>
      <c r="O29" s="1">
        <f t="shared" si="18"/>
        <v>-8737925.9668283369</v>
      </c>
      <c r="P29" s="1">
        <f t="shared" si="19"/>
        <v>-8737925.9668283369</v>
      </c>
      <c r="Q29" s="1">
        <f t="shared" si="20"/>
        <v>1759777.2213713096</v>
      </c>
      <c r="R29" s="1">
        <f t="shared" si="21"/>
        <v>-8116001.6854403205</v>
      </c>
      <c r="S29" s="1">
        <f t="shared" si="22"/>
        <v>2381701.5027593304</v>
      </c>
      <c r="T29" s="1">
        <f t="shared" si="23"/>
        <v>140890.59016370703</v>
      </c>
      <c r="U29" s="1">
        <f t="shared" si="24"/>
        <v>560207.18777985871</v>
      </c>
      <c r="V29" s="21">
        <f t="shared" si="6"/>
        <v>0</v>
      </c>
      <c r="W29" s="1">
        <f t="shared" si="6"/>
        <v>-202607.68377186905</v>
      </c>
      <c r="X29" s="1">
        <f t="shared" si="7"/>
        <v>0.10878218445060095</v>
      </c>
      <c r="Y29" s="1">
        <f t="shared" si="8"/>
        <v>5.7679095376910239E-2</v>
      </c>
      <c r="Z29" s="1">
        <f t="shared" si="9"/>
        <v>0.23956202720001679</v>
      </c>
      <c r="AA29" s="1">
        <f t="shared" si="10"/>
        <v>0.2</v>
      </c>
      <c r="AB29" s="1">
        <f t="shared" si="25"/>
        <v>3.0062437524022581E-4</v>
      </c>
      <c r="AC29" s="1">
        <f t="shared" si="11"/>
        <v>4.1313422051865219E-3</v>
      </c>
    </row>
    <row r="30" spans="1:53" x14ac:dyDescent="0.35">
      <c r="A30" s="1" t="s">
        <v>50</v>
      </c>
      <c r="B30" s="1">
        <v>1</v>
      </c>
      <c r="C30" s="1">
        <v>0.97499999999999898</v>
      </c>
      <c r="D30" s="1">
        <v>0</v>
      </c>
      <c r="E30" s="1">
        <v>1</v>
      </c>
      <c r="F30" s="2">
        <f>+VLOOKUP($A30,'All effects'!$O$11:$Z$123,F$1,FALSE)</f>
        <v>-1264785419.8583</v>
      </c>
      <c r="G30" s="2">
        <f>+VLOOKUP($A30,'All effects'!$O$11:$Z$123,G$1,FALSE)</f>
        <v>-1264785419.8583</v>
      </c>
      <c r="H30" s="2">
        <f>+VLOOKUP($A30,'All effects'!$O$11:$Z$123,H$1,FALSE)</f>
        <v>511941116.53049099</v>
      </c>
      <c r="I30" s="2">
        <f>+VLOOKUP($A30,'All effects'!$O$11:$Z$123,I$1,FALSE)</f>
        <v>-1135772546.44398</v>
      </c>
      <c r="J30" s="2">
        <f>+VLOOKUP($A30,'All effects'!$O$11:$Z$123,J$1,FALSE)</f>
        <v>640953989.94480705</v>
      </c>
      <c r="K30" s="2">
        <f>+VLOOKUP($A30,'All effects'!$O$11:$Z$123,K$1,FALSE)</f>
        <v>23641907.307210412</v>
      </c>
      <c r="L30" s="2">
        <f>+VLOOKUP($A30,'All effects'!$O$11:$Z$123,L$1,FALSE)</f>
        <v>103658028.62749864</v>
      </c>
      <c r="M30" s="2">
        <f>+VLOOKUP($A30,'All effects'!$O$11:$Z$123,M$1,FALSE)</f>
        <v>0</v>
      </c>
      <c r="N30" s="2">
        <f>+VLOOKUP($A30,'All effects'!$O$11:$Z$123,N$1,FALSE)</f>
        <v>-48996752.094026983</v>
      </c>
      <c r="O30" s="1">
        <f t="shared" si="18"/>
        <v>-21909585.043405365</v>
      </c>
      <c r="P30" s="1">
        <f t="shared" si="19"/>
        <v>-21909585.043405365</v>
      </c>
      <c r="Q30" s="1">
        <f t="shared" si="20"/>
        <v>8868237.4525611755</v>
      </c>
      <c r="R30" s="1">
        <f t="shared" si="21"/>
        <v>-19674724.902400721</v>
      </c>
      <c r="S30" s="1">
        <f t="shared" si="22"/>
        <v>11103097.593565749</v>
      </c>
      <c r="T30" s="1">
        <f t="shared" ref="T30:T93" si="31">+K30*$AC30</f>
        <v>409543.28742472816</v>
      </c>
      <c r="U30" s="1">
        <f t="shared" ref="U30:U93" si="32">+L30*$AC30</f>
        <v>1795644.0341479997</v>
      </c>
      <c r="V30" s="21">
        <f t="shared" ref="V30:V93" si="33">+M30*$AC30</f>
        <v>0</v>
      </c>
      <c r="W30" s="1">
        <f t="shared" ref="W30:W93" si="34">+N30*$AC30</f>
        <v>-848759.3942812871</v>
      </c>
      <c r="X30" s="1">
        <f t="shared" si="7"/>
        <v>0.10878218445060095</v>
      </c>
      <c r="Y30" s="1">
        <f t="shared" si="8"/>
        <v>0.24184915397307397</v>
      </c>
      <c r="Z30" s="1">
        <f t="shared" si="9"/>
        <v>0.23956202720001679</v>
      </c>
      <c r="AA30" s="1">
        <f t="shared" si="10"/>
        <v>0.2</v>
      </c>
      <c r="AB30" s="1">
        <f t="shared" si="25"/>
        <v>1.2605216905783457E-3</v>
      </c>
      <c r="AC30" s="1">
        <f t="shared" si="11"/>
        <v>1.7322768510297976E-2</v>
      </c>
    </row>
    <row r="31" spans="1:53" x14ac:dyDescent="0.35">
      <c r="A31" s="1" t="s">
        <v>64</v>
      </c>
      <c r="B31" s="1">
        <v>1</v>
      </c>
      <c r="C31" s="1">
        <v>1.0249999999999899</v>
      </c>
      <c r="D31" s="1">
        <v>0</v>
      </c>
      <c r="E31" s="1">
        <v>1</v>
      </c>
      <c r="F31" s="2">
        <f>+VLOOKUP($A31,'All effects'!$O$11:$Z$123,F$1,FALSE)</f>
        <v>-2207355344.7084999</v>
      </c>
      <c r="G31" s="2">
        <f>+VLOOKUP($A31,'All effects'!$O$11:$Z$123,G$1,FALSE)</f>
        <v>-2207355344.7084999</v>
      </c>
      <c r="H31" s="2">
        <f>+VLOOKUP($A31,'All effects'!$O$11:$Z$123,H$1,FALSE)</f>
        <v>246732754.376706</v>
      </c>
      <c r="I31" s="2">
        <f>+VLOOKUP($A31,'All effects'!$O$11:$Z$123,I$1,FALSE)</f>
        <v>-2057070009.9135499</v>
      </c>
      <c r="J31" s="2">
        <f>+VLOOKUP($A31,'All effects'!$O$11:$Z$123,J$1,FALSE)</f>
        <v>397018089.17165297</v>
      </c>
      <c r="K31" s="2">
        <f>+VLOOKUP($A31,'All effects'!$O$11:$Z$123,K$1,FALSE)</f>
        <v>22547665.408279937</v>
      </c>
      <c r="L31" s="2">
        <f>+VLOOKUP($A31,'All effects'!$O$11:$Z$123,L$1,FALSE)</f>
        <v>123864038.79315022</v>
      </c>
      <c r="M31" s="2">
        <f>+VLOOKUP($A31,'All effects'!$O$11:$Z$123,M$1,FALSE)</f>
        <v>0</v>
      </c>
      <c r="N31" s="2">
        <f>+VLOOKUP($A31,'All effects'!$O$11:$Z$123,N$1,FALSE)</f>
        <v>-48968961.41007743</v>
      </c>
      <c r="O31" s="1">
        <f t="shared" si="18"/>
        <v>-38237505.656370565</v>
      </c>
      <c r="P31" s="1">
        <f t="shared" si="19"/>
        <v>-38237505.656370565</v>
      </c>
      <c r="Q31" s="1">
        <f t="shared" si="20"/>
        <v>4274094.3879777016</v>
      </c>
      <c r="R31" s="1">
        <f t="shared" si="21"/>
        <v>-35634147.59122391</v>
      </c>
      <c r="S31" s="1">
        <f t="shared" si="22"/>
        <v>6877452.4531243024</v>
      </c>
      <c r="T31" s="1">
        <f t="shared" si="31"/>
        <v>390587.98831545241</v>
      </c>
      <c r="U31" s="1">
        <f t="shared" si="32"/>
        <v>2145668.0707652201</v>
      </c>
      <c r="V31" s="21">
        <f t="shared" si="33"/>
        <v>0</v>
      </c>
      <c r="W31" s="1">
        <f t="shared" si="34"/>
        <v>-848277.98269684613</v>
      </c>
      <c r="X31" s="1">
        <f t="shared" si="7"/>
        <v>0.10878218445060095</v>
      </c>
      <c r="Y31" s="1">
        <f t="shared" si="8"/>
        <v>0.24184915397317661</v>
      </c>
      <c r="Z31" s="1">
        <f t="shared" si="9"/>
        <v>0.23956202720001679</v>
      </c>
      <c r="AA31" s="1">
        <f t="shared" si="10"/>
        <v>0.2</v>
      </c>
      <c r="AB31" s="1">
        <f t="shared" si="25"/>
        <v>1.2605216905788807E-3</v>
      </c>
      <c r="AC31" s="1">
        <f t="shared" si="11"/>
        <v>1.7322768510305328E-2</v>
      </c>
    </row>
    <row r="32" spans="1:53" x14ac:dyDescent="0.35">
      <c r="A32" s="1" t="s">
        <v>65</v>
      </c>
      <c r="B32" s="1">
        <v>1</v>
      </c>
      <c r="C32" s="1">
        <v>1.05</v>
      </c>
      <c r="D32" s="1">
        <v>0</v>
      </c>
      <c r="E32" s="1">
        <v>1</v>
      </c>
      <c r="F32" s="2">
        <f>+VLOOKUP($A32,'All effects'!$O$11:$Z$123,F$1,FALSE)</f>
        <v>-1162401852.29263</v>
      </c>
      <c r="G32" s="2">
        <f>+VLOOKUP($A32,'All effects'!$O$11:$Z$123,G$1,FALSE)</f>
        <v>-1162401852.29263</v>
      </c>
      <c r="H32" s="2">
        <f>+VLOOKUP($A32,'All effects'!$O$11:$Z$123,H$1,FALSE)</f>
        <v>688554137.07213199</v>
      </c>
      <c r="I32" s="2">
        <f>+VLOOKUP($A32,'All effects'!$O$11:$Z$123,I$1,FALSE)</f>
        <v>-1040355811.50974</v>
      </c>
      <c r="J32" s="2">
        <f>+VLOOKUP($A32,'All effects'!$O$11:$Z$123,J$1,FALSE)</f>
        <v>810600177.85502005</v>
      </c>
      <c r="K32" s="2">
        <f>+VLOOKUP($A32,'All effects'!$O$11:$Z$123,K$1,FALSE)</f>
        <v>35263903.488352619</v>
      </c>
      <c r="L32" s="2">
        <f>+VLOOKUP($A32,'All effects'!$O$11:$Z$123,L$1,FALSE)</f>
        <v>108172641.33645409</v>
      </c>
      <c r="M32" s="2">
        <f>+VLOOKUP($A32,'All effects'!$O$11:$Z$123,M$1,FALSE)</f>
        <v>0</v>
      </c>
      <c r="N32" s="2">
        <f>+VLOOKUP($A32,'All effects'!$O$11:$Z$123,N$1,FALSE)</f>
        <v>-49137302.93478635</v>
      </c>
      <c r="O32" s="1">
        <f t="shared" si="18"/>
        <v>-4802279.8317638999</v>
      </c>
      <c r="P32" s="1">
        <f t="shared" si="19"/>
        <v>-4802279.8317638999</v>
      </c>
      <c r="Q32" s="1">
        <f t="shared" si="20"/>
        <v>2844652.7670421023</v>
      </c>
      <c r="R32" s="1">
        <f t="shared" si="21"/>
        <v>-4298065.8725015922</v>
      </c>
      <c r="S32" s="1">
        <f t="shared" si="22"/>
        <v>3348866.7263044021</v>
      </c>
      <c r="T32" s="1">
        <f t="shared" si="31"/>
        <v>145687.25280106656</v>
      </c>
      <c r="U32" s="1">
        <f t="shared" si="32"/>
        <v>446898.1985998312</v>
      </c>
      <c r="V32" s="21">
        <f t="shared" si="33"/>
        <v>0</v>
      </c>
      <c r="W32" s="1">
        <f t="shared" si="34"/>
        <v>-203003.01346353395</v>
      </c>
      <c r="X32" s="1">
        <f t="shared" si="7"/>
        <v>0.10878218445060095</v>
      </c>
      <c r="Y32" s="1">
        <f t="shared" si="8"/>
        <v>5.7679095376914652E-2</v>
      </c>
      <c r="Z32" s="1">
        <f t="shared" si="9"/>
        <v>0.23956202720001679</v>
      </c>
      <c r="AA32" s="1">
        <f t="shared" si="10"/>
        <v>0.2</v>
      </c>
      <c r="AB32" s="1">
        <f t="shared" si="25"/>
        <v>3.006243752402488E-4</v>
      </c>
      <c r="AC32" s="1">
        <f t="shared" si="11"/>
        <v>4.1313422051868385E-3</v>
      </c>
    </row>
    <row r="33" spans="1:29" x14ac:dyDescent="0.35">
      <c r="A33" s="1" t="s">
        <v>70</v>
      </c>
      <c r="B33" s="1">
        <v>1</v>
      </c>
      <c r="C33" s="1">
        <v>1.07499999999999</v>
      </c>
      <c r="D33" s="1">
        <v>0</v>
      </c>
      <c r="E33" s="1">
        <v>1</v>
      </c>
      <c r="F33" s="2">
        <f>+VLOOKUP($A33,'All effects'!$O$11:$Z$123,F$1,FALSE)</f>
        <v>-3729966900.0686998</v>
      </c>
      <c r="G33" s="2">
        <f>+VLOOKUP($A33,'All effects'!$O$11:$Z$123,G$1,FALSE)</f>
        <v>-3729966900.0686998</v>
      </c>
      <c r="H33" s="2">
        <f>+VLOOKUP($A33,'All effects'!$O$11:$Z$123,H$1,FALSE)</f>
        <v>340138822.63746601</v>
      </c>
      <c r="I33" s="2">
        <f>+VLOOKUP($A33,'All effects'!$O$11:$Z$123,I$1,FALSE)</f>
        <v>-3520988802.77736</v>
      </c>
      <c r="J33" s="2">
        <f>+VLOOKUP($A33,'All effects'!$O$11:$Z$123,J$1,FALSE)</f>
        <v>549116919.92880201</v>
      </c>
      <c r="K33" s="2">
        <f>+VLOOKUP($A33,'All effects'!$O$11:$Z$123,K$1,FALSE)</f>
        <v>46981666.184159994</v>
      </c>
      <c r="L33" s="2">
        <f>+VLOOKUP($A33,'All effects'!$O$11:$Z$123,L$1,FALSE)</f>
        <v>206815013.19839931</v>
      </c>
      <c r="M33" s="2">
        <f>+VLOOKUP($A33,'All effects'!$O$11:$Z$123,M$1,FALSE)</f>
        <v>0</v>
      </c>
      <c r="N33" s="2">
        <f>+VLOOKUP($A33,'All effects'!$O$11:$Z$123,N$1,FALSE)</f>
        <v>-49144750.277096443</v>
      </c>
      <c r="O33" s="1">
        <f t="shared" si="18"/>
        <v>-1413359.3428939208</v>
      </c>
      <c r="P33" s="1">
        <f t="shared" si="19"/>
        <v>-1413359.3428939208</v>
      </c>
      <c r="Q33" s="1">
        <f t="shared" si="20"/>
        <v>128885.4286741114</v>
      </c>
      <c r="R33" s="1">
        <f t="shared" si="21"/>
        <v>-1334173.3462939323</v>
      </c>
      <c r="S33" s="1">
        <f t="shared" si="22"/>
        <v>208071.4252740985</v>
      </c>
      <c r="T33" s="1">
        <f t="shared" si="31"/>
        <v>17802.296541795826</v>
      </c>
      <c r="U33" s="1">
        <f t="shared" si="32"/>
        <v>78366.360610144679</v>
      </c>
      <c r="V33" s="21">
        <f t="shared" si="33"/>
        <v>0</v>
      </c>
      <c r="W33" s="1">
        <f t="shared" si="34"/>
        <v>-18621.932531638158</v>
      </c>
      <c r="X33" s="1">
        <f t="shared" si="7"/>
        <v>0.10878218445060095</v>
      </c>
      <c r="Y33" s="1">
        <f t="shared" si="8"/>
        <v>5.2902340556029983E-3</v>
      </c>
      <c r="Z33" s="1">
        <f t="shared" si="9"/>
        <v>0.23956202720001679</v>
      </c>
      <c r="AA33" s="1">
        <f t="shared" si="10"/>
        <v>0.2</v>
      </c>
      <c r="AB33" s="1">
        <f t="shared" si="25"/>
        <v>2.7572785208362794E-5</v>
      </c>
      <c r="AC33" s="1">
        <f t="shared" si="11"/>
        <v>3.7892007644032687E-4</v>
      </c>
    </row>
    <row r="34" spans="1:29" x14ac:dyDescent="0.35">
      <c r="A34" s="1" t="s">
        <v>71</v>
      </c>
      <c r="B34" s="1">
        <v>1</v>
      </c>
      <c r="C34" s="1">
        <v>1.1000000000000001</v>
      </c>
      <c r="D34" s="1">
        <v>0</v>
      </c>
      <c r="E34" s="1">
        <v>1</v>
      </c>
      <c r="F34" s="2">
        <f>+VLOOKUP($A34,'All effects'!$O$11:$Z$123,F$1,FALSE)</f>
        <v>-1180882442.7543399</v>
      </c>
      <c r="G34" s="2">
        <f>+VLOOKUP($A34,'All effects'!$O$11:$Z$123,G$1,FALSE)</f>
        <v>-1180882442.7543399</v>
      </c>
      <c r="H34" s="2">
        <f>+VLOOKUP($A34,'All effects'!$O$11:$Z$123,H$1,FALSE)</f>
        <v>1043406434.64606</v>
      </c>
      <c r="I34" s="2">
        <f>+VLOOKUP($A34,'All effects'!$O$11:$Z$123,I$1,FALSE)</f>
        <v>-1000414194.48562</v>
      </c>
      <c r="J34" s="2">
        <f>+VLOOKUP($A34,'All effects'!$O$11:$Z$123,J$1,FALSE)</f>
        <v>1223874682.9147799</v>
      </c>
      <c r="K34" s="2">
        <f>+VLOOKUP($A34,'All effects'!$O$11:$Z$123,K$1,FALSE)</f>
        <v>35628207.696697824</v>
      </c>
      <c r="L34" s="2">
        <f>+VLOOKUP($A34,'All effects'!$O$11:$Z$123,L$1,FALSE)</f>
        <v>167123387.97240669</v>
      </c>
      <c r="M34" s="2">
        <f>+VLOOKUP($A34,'All effects'!$O$11:$Z$123,M$1,FALSE)</f>
        <v>0</v>
      </c>
      <c r="N34" s="2">
        <f>+VLOOKUP($A34,'All effects'!$O$11:$Z$123,N$1,FALSE)</f>
        <v>-48973067.993010581</v>
      </c>
      <c r="O34" s="1">
        <f t="shared" si="18"/>
        <v>-15783.136298756341</v>
      </c>
      <c r="P34" s="1">
        <f t="shared" si="19"/>
        <v>-15783.136298756341</v>
      </c>
      <c r="Q34" s="1">
        <f t="shared" si="20"/>
        <v>13945.694657469021</v>
      </c>
      <c r="R34" s="1">
        <f t="shared" si="21"/>
        <v>-13371.079978078575</v>
      </c>
      <c r="S34" s="1">
        <f t="shared" si="22"/>
        <v>16357.750978146785</v>
      </c>
      <c r="T34" s="1">
        <f t="shared" si="31"/>
        <v>476.19037915898832</v>
      </c>
      <c r="U34" s="1">
        <f t="shared" si="32"/>
        <v>2233.6950026338568</v>
      </c>
      <c r="V34" s="21">
        <f t="shared" si="33"/>
        <v>0</v>
      </c>
      <c r="W34" s="1">
        <f t="shared" si="34"/>
        <v>-654.55169720288984</v>
      </c>
      <c r="X34" s="1">
        <f t="shared" si="7"/>
        <v>0.10878218445060095</v>
      </c>
      <c r="Y34" s="1">
        <f t="shared" si="8"/>
        <v>1.8660097647635486E-4</v>
      </c>
      <c r="Z34" s="1">
        <f t="shared" si="9"/>
        <v>0.23956202720001679</v>
      </c>
      <c r="AA34" s="1">
        <f t="shared" si="10"/>
        <v>0.2</v>
      </c>
      <c r="AB34" s="1">
        <f t="shared" si="25"/>
        <v>9.7256729853077051E-7</v>
      </c>
      <c r="AC34" s="1">
        <f t="shared" si="11"/>
        <v>1.3365544043438472E-5</v>
      </c>
    </row>
    <row r="35" spans="1:29" x14ac:dyDescent="0.35">
      <c r="A35" s="1" t="s">
        <v>1</v>
      </c>
      <c r="B35" s="1">
        <v>0.8</v>
      </c>
      <c r="C35" s="1">
        <v>0.9</v>
      </c>
      <c r="D35" s="1">
        <v>0</v>
      </c>
      <c r="E35" s="1">
        <v>1</v>
      </c>
      <c r="F35" s="2">
        <f>+VLOOKUP($A35,'All effects'!$O$11:$Z$123,F$1,FALSE)</f>
        <v>2634540235.96732</v>
      </c>
      <c r="G35" s="2">
        <f>+VLOOKUP($A35,'All effects'!$O$11:$Z$123,G$1,FALSE)</f>
        <v>2634540235.96732</v>
      </c>
      <c r="H35" s="2">
        <f>+VLOOKUP($A35,'All effects'!$O$11:$Z$123,H$1,FALSE)</f>
        <v>1176691737.3731999</v>
      </c>
      <c r="I35" s="2">
        <f>+VLOOKUP($A35,'All effects'!$O$11:$Z$123,I$1,FALSE)</f>
        <v>2683074330.54527</v>
      </c>
      <c r="J35" s="2">
        <f>+VLOOKUP($A35,'All effects'!$O$11:$Z$123,J$1,FALSE)</f>
        <v>1225225831.95116</v>
      </c>
      <c r="K35" s="2">
        <f>+VLOOKUP($A35,'All effects'!$O$11:$Z$123,K$1,FALSE)</f>
        <v>-2600561.1420169617</v>
      </c>
      <c r="L35" s="2">
        <f>+VLOOKUP($A35,'All effects'!$O$11:$Z$123,L$1,FALSE)</f>
        <v>-2637771.2822154774</v>
      </c>
      <c r="M35" s="2">
        <f>+VLOOKUP($A35,'All effects'!$O$11:$Z$123,M$1,FALSE)</f>
        <v>0</v>
      </c>
      <c r="N35" s="2">
        <f>+VLOOKUP($A35,'All effects'!$O$11:$Z$123,N$1,FALSE)</f>
        <v>-48571304.718157113</v>
      </c>
      <c r="O35" s="1">
        <f t="shared" si="18"/>
        <v>8155.5476565431018</v>
      </c>
      <c r="P35" s="1">
        <f t="shared" si="19"/>
        <v>8155.5476565431018</v>
      </c>
      <c r="Q35" s="1">
        <f t="shared" si="20"/>
        <v>3642.5959300955888</v>
      </c>
      <c r="R35" s="1">
        <f t="shared" si="21"/>
        <v>8305.7909953594135</v>
      </c>
      <c r="S35" s="1">
        <f t="shared" si="22"/>
        <v>3792.8392689119305</v>
      </c>
      <c r="T35" s="1">
        <f t="shared" si="31"/>
        <v>-8.0503611362330201</v>
      </c>
      <c r="U35" s="1">
        <f t="shared" si="32"/>
        <v>-8.1655497629059486</v>
      </c>
      <c r="V35" s="21">
        <f t="shared" si="33"/>
        <v>0</v>
      </c>
      <c r="W35" s="1">
        <f t="shared" si="34"/>
        <v>-150.3585274430103</v>
      </c>
      <c r="X35" s="1">
        <f t="shared" si="7"/>
        <v>2.5195293880109861E-2</v>
      </c>
      <c r="Y35" s="1">
        <f t="shared" si="8"/>
        <v>1.8660097647635801E-4</v>
      </c>
      <c r="Z35" s="1">
        <f t="shared" si="9"/>
        <v>0.23956202720001679</v>
      </c>
      <c r="AA35" s="1">
        <f t="shared" si="10"/>
        <v>0.2</v>
      </c>
      <c r="AB35" s="1">
        <f t="shared" si="25"/>
        <v>2.2525856626638411E-7</v>
      </c>
      <c r="AC35" s="1">
        <f t="shared" si="11"/>
        <v>3.0956246350698236E-6</v>
      </c>
    </row>
    <row r="36" spans="1:29" x14ac:dyDescent="0.35">
      <c r="A36" s="1" t="s">
        <v>2</v>
      </c>
      <c r="B36" s="1">
        <v>0.8</v>
      </c>
      <c r="C36" s="1">
        <v>0.94999999999999896</v>
      </c>
      <c r="D36" s="1">
        <v>0</v>
      </c>
      <c r="E36" s="1">
        <v>1</v>
      </c>
      <c r="F36" s="2">
        <f>+VLOOKUP($A36,'All effects'!$O$11:$Z$123,F$1,FALSE)</f>
        <v>-1675629547.8910699</v>
      </c>
      <c r="G36" s="2">
        <f>+VLOOKUP($A36,'All effects'!$O$11:$Z$123,G$1,FALSE)</f>
        <v>-1675629547.8910699</v>
      </c>
      <c r="H36" s="2">
        <f>+VLOOKUP($A36,'All effects'!$O$11:$Z$123,H$1,FALSE)</f>
        <v>692129434.19870496</v>
      </c>
      <c r="I36" s="2">
        <f>+VLOOKUP($A36,'All effects'!$O$11:$Z$123,I$1,FALSE)</f>
        <v>-1500751493.76915</v>
      </c>
      <c r="J36" s="2">
        <f>+VLOOKUP($A36,'All effects'!$O$11:$Z$123,J$1,FALSE)</f>
        <v>867007488.32062304</v>
      </c>
      <c r="K36" s="2">
        <f>+VLOOKUP($A36,'All effects'!$O$11:$Z$123,K$1,FALSE)</f>
        <v>25163613.535468884</v>
      </c>
      <c r="L36" s="2">
        <f>+VLOOKUP($A36,'All effects'!$O$11:$Z$123,L$1,FALSE)</f>
        <v>151086378.16085029</v>
      </c>
      <c r="M36" s="2">
        <f>+VLOOKUP($A36,'All effects'!$O$11:$Z$123,M$1,FALSE)</f>
        <v>0</v>
      </c>
      <c r="N36" s="2">
        <f>+VLOOKUP($A36,'All effects'!$O$11:$Z$123,N$1,FALSE)</f>
        <v>-48955289.496537447</v>
      </c>
      <c r="O36" s="1">
        <f t="shared" si="18"/>
        <v>-1603359.2164056464</v>
      </c>
      <c r="P36" s="1">
        <f t="shared" si="19"/>
        <v>-1603359.2164056464</v>
      </c>
      <c r="Q36" s="1">
        <f t="shared" si="20"/>
        <v>662277.71446547739</v>
      </c>
      <c r="R36" s="1">
        <f t="shared" si="21"/>
        <v>-1436023.6975396986</v>
      </c>
      <c r="S36" s="1">
        <f t="shared" si="22"/>
        <v>829613.23333142349</v>
      </c>
      <c r="T36" s="1">
        <f t="shared" si="31"/>
        <v>24078.300439941129</v>
      </c>
      <c r="U36" s="1">
        <f t="shared" si="32"/>
        <v>144569.98398150477</v>
      </c>
      <c r="V36" s="21">
        <f t="shared" si="33"/>
        <v>0</v>
      </c>
      <c r="W36" s="1">
        <f t="shared" si="34"/>
        <v>-46843.835324383137</v>
      </c>
      <c r="X36" s="1">
        <f t="shared" si="7"/>
        <v>2.5195293880109861E-2</v>
      </c>
      <c r="Y36" s="1">
        <f t="shared" si="8"/>
        <v>5.7679095376910239E-2</v>
      </c>
      <c r="Z36" s="1">
        <f t="shared" si="9"/>
        <v>0.23956202720001679</v>
      </c>
      <c r="AA36" s="1">
        <f t="shared" si="10"/>
        <v>0.2</v>
      </c>
      <c r="AB36" s="1">
        <f t="shared" si="25"/>
        <v>6.9628308348059357E-5</v>
      </c>
      <c r="AC36" s="1">
        <f t="shared" si="11"/>
        <v>9.568697439261666E-4</v>
      </c>
    </row>
    <row r="37" spans="1:29" x14ac:dyDescent="0.35">
      <c r="A37" s="1" t="s">
        <v>4</v>
      </c>
      <c r="B37" s="1">
        <v>0.8</v>
      </c>
      <c r="C37" s="1">
        <v>1.05</v>
      </c>
      <c r="D37" s="1">
        <v>0</v>
      </c>
      <c r="E37" s="1">
        <v>1</v>
      </c>
      <c r="F37" s="2">
        <f>+VLOOKUP($A37,'All effects'!$O$11:$Z$123,F$1,FALSE)</f>
        <v>-3385730259.3476801</v>
      </c>
      <c r="G37" s="2">
        <f>+VLOOKUP($A37,'All effects'!$O$11:$Z$123,G$1,FALSE)</f>
        <v>-3385730259.3476801</v>
      </c>
      <c r="H37" s="2">
        <f>+VLOOKUP($A37,'All effects'!$O$11:$Z$123,H$1,FALSE)</f>
        <v>891426291.88450396</v>
      </c>
      <c r="I37" s="2">
        <f>+VLOOKUP($A37,'All effects'!$O$11:$Z$123,I$1,FALSE)</f>
        <v>-3094978579.5770001</v>
      </c>
      <c r="J37" s="2">
        <f>+VLOOKUP($A37,'All effects'!$O$11:$Z$123,J$1,FALSE)</f>
        <v>1182177971.65519</v>
      </c>
      <c r="K37" s="2">
        <f>+VLOOKUP($A37,'All effects'!$O$11:$Z$123,K$1,FALSE)</f>
        <v>57136393.3638134</v>
      </c>
      <c r="L37" s="2">
        <f>+VLOOKUP($A37,'All effects'!$O$11:$Z$123,L$1,FALSE)</f>
        <v>298902467.54571909</v>
      </c>
      <c r="M37" s="2">
        <f>+VLOOKUP($A37,'All effects'!$O$11:$Z$123,M$1,FALSE)</f>
        <v>0</v>
      </c>
      <c r="N37" s="2">
        <f>+VLOOKUP($A37,'All effects'!$O$11:$Z$123,N$1,FALSE)</f>
        <v>-48985605.588778846</v>
      </c>
      <c r="O37" s="1">
        <f t="shared" si="18"/>
        <v>-3239702.846265336</v>
      </c>
      <c r="P37" s="1">
        <f t="shared" si="19"/>
        <v>-3239702.846265336</v>
      </c>
      <c r="Q37" s="1">
        <f t="shared" si="20"/>
        <v>852978.84764464281</v>
      </c>
      <c r="R37" s="1">
        <f t="shared" si="21"/>
        <v>-2961491.3608970414</v>
      </c>
      <c r="S37" s="1">
        <f t="shared" si="22"/>
        <v>1131190.3330129432</v>
      </c>
      <c r="T37" s="1">
        <f t="shared" si="31"/>
        <v>54672.086086901036</v>
      </c>
      <c r="U37" s="1">
        <f t="shared" si="32"/>
        <v>286010.72757939342</v>
      </c>
      <c r="V37" s="21">
        <f t="shared" si="33"/>
        <v>0</v>
      </c>
      <c r="W37" s="1">
        <f t="shared" si="34"/>
        <v>-46872.843875806597</v>
      </c>
      <c r="X37" s="1">
        <f t="shared" si="7"/>
        <v>2.5195293880109861E-2</v>
      </c>
      <c r="Y37" s="1">
        <f t="shared" si="8"/>
        <v>5.7679095376914652E-2</v>
      </c>
      <c r="Z37" s="1">
        <f t="shared" si="9"/>
        <v>0.23956202720001679</v>
      </c>
      <c r="AA37" s="1">
        <f t="shared" si="10"/>
        <v>0.2</v>
      </c>
      <c r="AB37" s="1">
        <f t="shared" si="25"/>
        <v>6.9628308348064683E-5</v>
      </c>
      <c r="AC37" s="1">
        <f t="shared" si="11"/>
        <v>9.5686974392623979E-4</v>
      </c>
    </row>
    <row r="38" spans="1:29" x14ac:dyDescent="0.35">
      <c r="A38" s="1" t="s">
        <v>5</v>
      </c>
      <c r="B38" s="1">
        <v>0.8</v>
      </c>
      <c r="C38" s="1">
        <v>1.1000000000000001</v>
      </c>
      <c r="D38" s="1">
        <v>0</v>
      </c>
      <c r="E38" s="1">
        <v>1</v>
      </c>
      <c r="F38" s="2">
        <f>+VLOOKUP($A38,'All effects'!$O$11:$Z$123,F$1,FALSE)</f>
        <v>403235305.64946699</v>
      </c>
      <c r="G38" s="2">
        <f>+VLOOKUP($A38,'All effects'!$O$11:$Z$123,G$1,FALSE)</f>
        <v>403235305.64946699</v>
      </c>
      <c r="H38" s="2">
        <f>+VLOOKUP($A38,'All effects'!$O$11:$Z$123,H$1,FALSE)</f>
        <v>1614521244.7383699</v>
      </c>
      <c r="I38" s="2">
        <f>+VLOOKUP($A38,'All effects'!$O$11:$Z$123,I$1,FALSE)</f>
        <v>554458992.81694603</v>
      </c>
      <c r="J38" s="2">
        <f>+VLOOKUP($A38,'All effects'!$O$11:$Z$123,J$1,FALSE)</f>
        <v>1765744931.9058399</v>
      </c>
      <c r="K38" s="2">
        <f>+VLOOKUP($A38,'All effects'!$O$11:$Z$123,K$1,FALSE)</f>
        <v>33581230.134215884</v>
      </c>
      <c r="L38" s="2">
        <f>+VLOOKUP($A38,'All effects'!$O$11:$Z$123,L$1,FALSE)</f>
        <v>135995666.30648768</v>
      </c>
      <c r="M38" s="2">
        <f>+VLOOKUP($A38,'All effects'!$O$11:$Z$123,M$1,FALSE)</f>
        <v>0</v>
      </c>
      <c r="N38" s="2">
        <f>+VLOOKUP($A38,'All effects'!$O$11:$Z$123,N$1,FALSE)</f>
        <v>-48809250.995206214</v>
      </c>
      <c r="O38" s="1">
        <f t="shared" si="18"/>
        <v>1248.2651458983792</v>
      </c>
      <c r="P38" s="1">
        <f t="shared" si="19"/>
        <v>1248.2651458983792</v>
      </c>
      <c r="Q38" s="1">
        <f t="shared" si="20"/>
        <v>4997.9517390556102</v>
      </c>
      <c r="R38" s="1">
        <f t="shared" si="21"/>
        <v>1716.3969173001119</v>
      </c>
      <c r="S38" s="1">
        <f t="shared" si="22"/>
        <v>5466.0835104573152</v>
      </c>
      <c r="T38" s="1">
        <f t="shared" si="31"/>
        <v>103.95488327942607</v>
      </c>
      <c r="U38" s="1">
        <f t="shared" si="32"/>
        <v>420.99153488109141</v>
      </c>
      <c r="V38" s="21">
        <f t="shared" si="33"/>
        <v>0</v>
      </c>
      <c r="W38" s="1">
        <f t="shared" si="34"/>
        <v>-151.09511980006414</v>
      </c>
      <c r="X38" s="1">
        <f t="shared" si="7"/>
        <v>2.5195293880109861E-2</v>
      </c>
      <c r="Y38" s="1">
        <f t="shared" si="8"/>
        <v>1.8660097647635486E-4</v>
      </c>
      <c r="Z38" s="1">
        <f t="shared" si="9"/>
        <v>0.23956202720001679</v>
      </c>
      <c r="AA38" s="1">
        <f t="shared" si="10"/>
        <v>0.2</v>
      </c>
      <c r="AB38" s="1">
        <f t="shared" si="25"/>
        <v>2.2525856626638035E-7</v>
      </c>
      <c r="AC38" s="1">
        <f t="shared" si="11"/>
        <v>3.095624635069772E-6</v>
      </c>
    </row>
    <row r="39" spans="1:29" x14ac:dyDescent="0.35">
      <c r="A39" s="1" t="s">
        <v>7</v>
      </c>
      <c r="B39" s="1">
        <v>0.9</v>
      </c>
      <c r="C39" s="1">
        <v>0.9</v>
      </c>
      <c r="D39" s="1">
        <v>0</v>
      </c>
      <c r="E39" s="1">
        <v>1</v>
      </c>
      <c r="F39" s="2">
        <f>+VLOOKUP($A39,'All effects'!$O$11:$Z$123,F$1,FALSE)</f>
        <v>-1773791092.4434199</v>
      </c>
      <c r="G39" s="2">
        <f>+VLOOKUP($A39,'All effects'!$O$11:$Z$123,G$1,FALSE)</f>
        <v>-1773791092.4434199</v>
      </c>
      <c r="H39" s="2">
        <f>+VLOOKUP($A39,'All effects'!$O$11:$Z$123,H$1,FALSE)</f>
        <v>803359519.84729397</v>
      </c>
      <c r="I39" s="2">
        <f>+VLOOKUP($A39,'All effects'!$O$11:$Z$123,I$1,FALSE)</f>
        <v>-1589369112.4372201</v>
      </c>
      <c r="J39" s="2">
        <f>+VLOOKUP($A39,'All effects'!$O$11:$Z$123,J$1,FALSE)</f>
        <v>987781499.85349202</v>
      </c>
      <c r="K39" s="2">
        <f>+VLOOKUP($A39,'All effects'!$O$11:$Z$123,K$1,FALSE)</f>
        <v>62726010.174754761</v>
      </c>
      <c r="L39" s="2">
        <f>+VLOOKUP($A39,'All effects'!$O$11:$Z$123,L$1,FALSE)</f>
        <v>198382516.07823184</v>
      </c>
      <c r="M39" s="2">
        <f>+VLOOKUP($A39,'All effects'!$O$11:$Z$123,M$1,FALSE)</f>
        <v>0</v>
      </c>
      <c r="N39" s="2">
        <f>+VLOOKUP($A39,'All effects'!$O$11:$Z$123,N$1,FALSE)</f>
        <v>-48765474.102720961</v>
      </c>
      <c r="O39" s="1">
        <f t="shared" si="18"/>
        <v>-18634.151695734123</v>
      </c>
      <c r="P39" s="1">
        <f t="shared" si="19"/>
        <v>-18634.151695734123</v>
      </c>
      <c r="Q39" s="1">
        <f t="shared" si="20"/>
        <v>8439.5074610648444</v>
      </c>
      <c r="R39" s="1">
        <f t="shared" si="21"/>
        <v>-16696.749277769963</v>
      </c>
      <c r="S39" s="1">
        <f t="shared" si="22"/>
        <v>10376.909879028988</v>
      </c>
      <c r="T39" s="1">
        <f t="shared" si="31"/>
        <v>658.95357905673211</v>
      </c>
      <c r="U39" s="1">
        <f t="shared" si="32"/>
        <v>2084.0615978575856</v>
      </c>
      <c r="V39" s="21">
        <f t="shared" si="33"/>
        <v>0</v>
      </c>
      <c r="W39" s="1">
        <f t="shared" si="34"/>
        <v>-512.2943991632892</v>
      </c>
      <c r="X39" s="1">
        <f t="shared" si="7"/>
        <v>8.5502397236307037E-2</v>
      </c>
      <c r="Y39" s="1">
        <f t="shared" si="8"/>
        <v>1.8660097647635801E-4</v>
      </c>
      <c r="Z39" s="1">
        <f t="shared" si="9"/>
        <v>0.23956202720001679</v>
      </c>
      <c r="AA39" s="1">
        <f t="shared" si="10"/>
        <v>0.2</v>
      </c>
      <c r="AB39" s="1">
        <f t="shared" si="25"/>
        <v>7.64434322752396E-7</v>
      </c>
      <c r="AC39" s="1">
        <f t="shared" si="11"/>
        <v>1.0505268503781548E-5</v>
      </c>
    </row>
    <row r="40" spans="1:29" x14ac:dyDescent="0.35">
      <c r="A40" s="1" t="s">
        <v>8</v>
      </c>
      <c r="B40" s="1">
        <v>0.9</v>
      </c>
      <c r="C40" s="1">
        <v>0.94999999999999896</v>
      </c>
      <c r="D40" s="1">
        <v>0</v>
      </c>
      <c r="E40" s="1">
        <v>1</v>
      </c>
      <c r="F40" s="2">
        <f>+VLOOKUP($A40,'All effects'!$O$11:$Z$123,F$1,FALSE)</f>
        <v>-2788461039.5886698</v>
      </c>
      <c r="G40" s="2">
        <f>+VLOOKUP($A40,'All effects'!$O$11:$Z$123,G$1,FALSE)</f>
        <v>-2788461039.5886698</v>
      </c>
      <c r="H40" s="2">
        <f>+VLOOKUP($A40,'All effects'!$O$11:$Z$123,H$1,FALSE)</f>
        <v>763990464.71313906</v>
      </c>
      <c r="I40" s="2">
        <f>+VLOOKUP($A40,'All effects'!$O$11:$Z$123,I$1,FALSE)</f>
        <v>-2566545638.4751601</v>
      </c>
      <c r="J40" s="2">
        <f>+VLOOKUP($A40,'All effects'!$O$11:$Z$123,J$1,FALSE)</f>
        <v>985905865.82665098</v>
      </c>
      <c r="K40" s="2">
        <f>+VLOOKUP($A40,'All effects'!$O$11:$Z$123,K$1,FALSE)</f>
        <v>65192626.145862058</v>
      </c>
      <c r="L40" s="2">
        <f>+VLOOKUP($A40,'All effects'!$O$11:$Z$123,L$1,FALSE)</f>
        <v>238257181.60212752</v>
      </c>
      <c r="M40" s="2">
        <f>+VLOOKUP($A40,'All effects'!$O$11:$Z$123,M$1,FALSE)</f>
        <v>0</v>
      </c>
      <c r="N40" s="2">
        <f>+VLOOKUP($A40,'All effects'!$O$11:$Z$123,N$1,FALSE)</f>
        <v>-48850845.657245904</v>
      </c>
      <c r="O40" s="1">
        <f t="shared" si="18"/>
        <v>-9054745.8765116334</v>
      </c>
      <c r="P40" s="1">
        <f t="shared" si="19"/>
        <v>-9054745.8765116334</v>
      </c>
      <c r="Q40" s="1">
        <f t="shared" si="20"/>
        <v>2480844.9577893149</v>
      </c>
      <c r="R40" s="1">
        <f t="shared" si="21"/>
        <v>-8334137.7939029606</v>
      </c>
      <c r="S40" s="1">
        <f t="shared" si="22"/>
        <v>3201453.0403979942</v>
      </c>
      <c r="T40" s="1">
        <f t="shared" si="31"/>
        <v>211694.78590250821</v>
      </c>
      <c r="U40" s="1">
        <f t="shared" si="32"/>
        <v>773673.43564512662</v>
      </c>
      <c r="V40" s="21">
        <f t="shared" si="33"/>
        <v>0</v>
      </c>
      <c r="W40" s="1">
        <f t="shared" si="34"/>
        <v>-158629.43286605956</v>
      </c>
      <c r="X40" s="1">
        <f t="shared" si="7"/>
        <v>8.5502397236307037E-2</v>
      </c>
      <c r="Y40" s="1">
        <f t="shared" si="8"/>
        <v>5.7679095376910239E-2</v>
      </c>
      <c r="Z40" s="1">
        <f t="shared" si="9"/>
        <v>0.23956202720001679</v>
      </c>
      <c r="AA40" s="1">
        <f t="shared" si="10"/>
        <v>0.2</v>
      </c>
      <c r="AB40" s="1">
        <f t="shared" si="25"/>
        <v>2.3628965423450285E-4</v>
      </c>
      <c r="AC40" s="1">
        <f t="shared" si="11"/>
        <v>3.2472197918344639E-3</v>
      </c>
    </row>
    <row r="41" spans="1:29" x14ac:dyDescent="0.35">
      <c r="A41" s="1" t="s">
        <v>18</v>
      </c>
      <c r="B41" s="1">
        <v>0.9</v>
      </c>
      <c r="C41" s="1">
        <v>1.05</v>
      </c>
      <c r="D41" s="1">
        <v>0</v>
      </c>
      <c r="E41" s="1">
        <v>1</v>
      </c>
      <c r="F41" s="2">
        <f>+VLOOKUP($A41,'All effects'!$O$11:$Z$123,F$1,FALSE)</f>
        <v>-1021512615.8827</v>
      </c>
      <c r="G41" s="2">
        <f>+VLOOKUP($A41,'All effects'!$O$11:$Z$123,G$1,FALSE)</f>
        <v>-1021512615.8827</v>
      </c>
      <c r="H41" s="2">
        <f>+VLOOKUP($A41,'All effects'!$O$11:$Z$123,H$1,FALSE)</f>
        <v>315294383.666978</v>
      </c>
      <c r="I41" s="2">
        <f>+VLOOKUP($A41,'All effects'!$O$11:$Z$123,I$1,FALSE)</f>
        <v>-850521627.34261405</v>
      </c>
      <c r="J41" s="2">
        <f>+VLOOKUP($A41,'All effects'!$O$11:$Z$123,J$1,FALSE)</f>
        <v>486285372.20706499</v>
      </c>
      <c r="K41" s="2">
        <f>+VLOOKUP($A41,'All effects'!$O$11:$Z$123,K$1,FALSE)</f>
        <v>12436092.00773333</v>
      </c>
      <c r="L41" s="2">
        <f>+VLOOKUP($A41,'All effects'!$O$11:$Z$123,L$1,FALSE)</f>
        <v>134875909.66504145</v>
      </c>
      <c r="M41" s="2">
        <f>+VLOOKUP($A41,'All effects'!$O$11:$Z$123,M$1,FALSE)</f>
        <v>0</v>
      </c>
      <c r="N41" s="2">
        <f>+VLOOKUP($A41,'All effects'!$O$11:$Z$123,N$1,FALSE)</f>
        <v>-48551170.882779695</v>
      </c>
      <c r="O41" s="1">
        <f t="shared" si="18"/>
        <v>-3317075.9839031533</v>
      </c>
      <c r="P41" s="1">
        <f t="shared" si="19"/>
        <v>-3317075.9839031533</v>
      </c>
      <c r="Q41" s="1">
        <f t="shared" si="20"/>
        <v>1023830.1628977383</v>
      </c>
      <c r="R41" s="1">
        <f t="shared" si="21"/>
        <v>-2761830.6616904042</v>
      </c>
      <c r="S41" s="1">
        <f t="shared" si="22"/>
        <v>1579075.4851104913</v>
      </c>
      <c r="T41" s="1">
        <f t="shared" si="31"/>
        <v>40382.724100589156</v>
      </c>
      <c r="U41" s="1">
        <f t="shared" si="32"/>
        <v>437971.72330603335</v>
      </c>
      <c r="V41" s="21">
        <f t="shared" si="33"/>
        <v>0</v>
      </c>
      <c r="W41" s="1">
        <f t="shared" si="34"/>
        <v>-157656.32300731144</v>
      </c>
      <c r="X41" s="1">
        <f t="shared" si="7"/>
        <v>8.5502397236307037E-2</v>
      </c>
      <c r="Y41" s="1">
        <f t="shared" si="8"/>
        <v>5.7679095376914652E-2</v>
      </c>
      <c r="Z41" s="1">
        <f t="shared" si="9"/>
        <v>0.23956202720001679</v>
      </c>
      <c r="AA41" s="1">
        <f t="shared" si="10"/>
        <v>0.2</v>
      </c>
      <c r="AB41" s="1">
        <f t="shared" si="25"/>
        <v>2.3628965423452093E-4</v>
      </c>
      <c r="AC41" s="1">
        <f t="shared" si="11"/>
        <v>3.2472197918347124E-3</v>
      </c>
    </row>
    <row r="42" spans="1:29" x14ac:dyDescent="0.35">
      <c r="A42" s="1" t="s">
        <v>23</v>
      </c>
      <c r="B42" s="1">
        <v>0.9</v>
      </c>
      <c r="C42" s="1">
        <v>1.1000000000000001</v>
      </c>
      <c r="D42" s="1">
        <v>0</v>
      </c>
      <c r="E42" s="1">
        <v>1</v>
      </c>
      <c r="F42" s="2">
        <f>+VLOOKUP($A42,'All effects'!$O$11:$Z$123,F$1,FALSE)</f>
        <v>-2132486854.5366199</v>
      </c>
      <c r="G42" s="2">
        <f>+VLOOKUP($A42,'All effects'!$O$11:$Z$123,G$1,FALSE)</f>
        <v>-2132486854.5366199</v>
      </c>
      <c r="H42" s="2">
        <f>+VLOOKUP($A42,'All effects'!$O$11:$Z$123,H$1,FALSE)</f>
        <v>325144023.927957</v>
      </c>
      <c r="I42" s="2">
        <f>+VLOOKUP($A42,'All effects'!$O$11:$Z$123,I$1,FALSE)</f>
        <v>-1934264453.60461</v>
      </c>
      <c r="J42" s="2">
        <f>+VLOOKUP($A42,'All effects'!$O$11:$Z$123,J$1,FALSE)</f>
        <v>523366424.85997099</v>
      </c>
      <c r="K42" s="2">
        <f>+VLOOKUP($A42,'All effects'!$O$11:$Z$123,K$1,FALSE)</f>
        <v>28363215.286573339</v>
      </c>
      <c r="L42" s="2">
        <f>+VLOOKUP($A42,'All effects'!$O$11:$Z$123,L$1,FALSE)</f>
        <v>177858459.52189744</v>
      </c>
      <c r="M42" s="2">
        <f>+VLOOKUP($A42,'All effects'!$O$11:$Z$123,M$1,FALSE)</f>
        <v>0</v>
      </c>
      <c r="N42" s="2">
        <f>+VLOOKUP($A42,'All effects'!$O$11:$Z$123,N$1,FALSE)</f>
        <v>-48727156.696690559</v>
      </c>
      <c r="O42" s="1">
        <f t="shared" si="18"/>
        <v>-22402.346987691362</v>
      </c>
      <c r="P42" s="1">
        <f t="shared" si="19"/>
        <v>-22402.346987691362</v>
      </c>
      <c r="Q42" s="1">
        <f t="shared" si="20"/>
        <v>3415.7252737631038</v>
      </c>
      <c r="R42" s="1">
        <f t="shared" si="21"/>
        <v>-20319.967442436395</v>
      </c>
      <c r="S42" s="1">
        <f t="shared" si="22"/>
        <v>5498.1048190181136</v>
      </c>
      <c r="T42" s="1">
        <f t="shared" si="31"/>
        <v>297.9631922160093</v>
      </c>
      <c r="U42" s="1">
        <f t="shared" si="32"/>
        <v>1868.4508729464635</v>
      </c>
      <c r="V42" s="21">
        <f t="shared" si="33"/>
        <v>0</v>
      </c>
      <c r="W42" s="1">
        <f t="shared" si="34"/>
        <v>-511.89186452456295</v>
      </c>
      <c r="X42" s="1">
        <f t="shared" si="7"/>
        <v>8.5502397236307037E-2</v>
      </c>
      <c r="Y42" s="1">
        <f t="shared" si="8"/>
        <v>1.8660097647635486E-4</v>
      </c>
      <c r="Z42" s="1">
        <f t="shared" si="9"/>
        <v>0.23956202720001679</v>
      </c>
      <c r="AA42" s="1">
        <f t="shared" si="10"/>
        <v>0.2</v>
      </c>
      <c r="AB42" s="1">
        <f t="shared" si="25"/>
        <v>7.6443432275238329E-7</v>
      </c>
      <c r="AC42" s="1">
        <f t="shared" si="11"/>
        <v>1.0505268503781373E-5</v>
      </c>
    </row>
    <row r="43" spans="1:29" x14ac:dyDescent="0.35">
      <c r="A43" s="1" t="s">
        <v>25</v>
      </c>
      <c r="B43" s="1">
        <v>0.94999999999999896</v>
      </c>
      <c r="C43" s="1">
        <v>0.9</v>
      </c>
      <c r="D43" s="1">
        <v>0</v>
      </c>
      <c r="E43" s="1">
        <v>1</v>
      </c>
      <c r="F43" s="2">
        <f>+VLOOKUP($A43,'All effects'!$O$11:$Z$123,F$1,FALSE)</f>
        <v>-2299209605.45577</v>
      </c>
      <c r="G43" s="2">
        <f>+VLOOKUP($A43,'All effects'!$O$11:$Z$123,G$1,FALSE)</f>
        <v>-2299209605.45577</v>
      </c>
      <c r="H43" s="2">
        <f>+VLOOKUP($A43,'All effects'!$O$11:$Z$123,H$1,FALSE)</f>
        <v>493938181.466268</v>
      </c>
      <c r="I43" s="2">
        <f>+VLOOKUP($A43,'All effects'!$O$11:$Z$123,I$1,FALSE)</f>
        <v>-2142121509.9047</v>
      </c>
      <c r="J43" s="2">
        <f>+VLOOKUP($A43,'All effects'!$O$11:$Z$123,J$1,FALSE)</f>
        <v>651026277.01733899</v>
      </c>
      <c r="K43" s="2">
        <f>+VLOOKUP($A43,'All effects'!$O$11:$Z$123,K$1,FALSE)</f>
        <v>35176477.512436442</v>
      </c>
      <c r="L43" s="2">
        <f>+VLOOKUP($A43,'All effects'!$O$11:$Z$123,L$1,FALSE)</f>
        <v>143457116.60566217</v>
      </c>
      <c r="M43" s="2">
        <f>+VLOOKUP($A43,'All effects'!$O$11:$Z$123,M$1,FALSE)</f>
        <v>0</v>
      </c>
      <c r="N43" s="2">
        <f>+VLOOKUP($A43,'All effects'!$O$11:$Z$123,N$1,FALSE)</f>
        <v>-48807456.45784492</v>
      </c>
      <c r="O43" s="1">
        <f t="shared" si="18"/>
        <v>-30221.095896276649</v>
      </c>
      <c r="P43" s="1">
        <f t="shared" si="19"/>
        <v>-30221.095896276649</v>
      </c>
      <c r="Q43" s="1">
        <f t="shared" si="20"/>
        <v>6492.3846497090235</v>
      </c>
      <c r="R43" s="1">
        <f t="shared" si="21"/>
        <v>-28156.310507181472</v>
      </c>
      <c r="S43" s="1">
        <f t="shared" si="22"/>
        <v>8557.1700388042118</v>
      </c>
      <c r="T43" s="1">
        <f t="shared" si="31"/>
        <v>462.36397833151409</v>
      </c>
      <c r="U43" s="1">
        <f t="shared" si="32"/>
        <v>1885.6181131357309</v>
      </c>
      <c r="V43" s="21">
        <f t="shared" si="33"/>
        <v>0</v>
      </c>
      <c r="W43" s="1">
        <f t="shared" si="34"/>
        <v>-641.53125429096644</v>
      </c>
      <c r="X43" s="1">
        <f t="shared" si="7"/>
        <v>0.10698004544142981</v>
      </c>
      <c r="Y43" s="1">
        <f t="shared" si="8"/>
        <v>1.8660097647635801E-4</v>
      </c>
      <c r="Z43" s="1">
        <f t="shared" si="9"/>
        <v>0.23956202720001679</v>
      </c>
      <c r="AA43" s="1">
        <f t="shared" si="10"/>
        <v>0.2</v>
      </c>
      <c r="AB43" s="1">
        <f t="shared" si="25"/>
        <v>9.5645527176299894E-7</v>
      </c>
      <c r="AC43" s="1">
        <f t="shared" si="11"/>
        <v>1.3144123886993744E-5</v>
      </c>
    </row>
    <row r="44" spans="1:29" x14ac:dyDescent="0.35">
      <c r="A44" s="1" t="s">
        <v>26</v>
      </c>
      <c r="B44" s="1">
        <v>0.94999999999999896</v>
      </c>
      <c r="C44" s="1">
        <v>0.94999999999999896</v>
      </c>
      <c r="D44" s="1">
        <v>0</v>
      </c>
      <c r="E44" s="1">
        <v>1</v>
      </c>
      <c r="F44" s="2">
        <f>+VLOOKUP($A44,'All effects'!$O$11:$Z$123,F$1,FALSE)</f>
        <v>93377055.676947102</v>
      </c>
      <c r="G44" s="2">
        <f>+VLOOKUP($A44,'All effects'!$O$11:$Z$123,G$1,FALSE)</f>
        <v>93377055.6769474</v>
      </c>
      <c r="H44" s="2">
        <f>+VLOOKUP($A44,'All effects'!$O$11:$Z$123,H$1,FALSE)</f>
        <v>1037461973.87762</v>
      </c>
      <c r="I44" s="2">
        <f>+VLOOKUP($A44,'All effects'!$O$11:$Z$123,I$1,FALSE)</f>
        <v>226752592.75291401</v>
      </c>
      <c r="J44" s="2">
        <f>+VLOOKUP($A44,'All effects'!$O$11:$Z$123,J$1,FALSE)</f>
        <v>1170837510.9535899</v>
      </c>
      <c r="K44" s="2">
        <f>+VLOOKUP($A44,'All effects'!$O$11:$Z$123,K$1,FALSE)</f>
        <v>18516054.068930369</v>
      </c>
      <c r="L44" s="2">
        <f>+VLOOKUP($A44,'All effects'!$O$11:$Z$123,L$1,FALSE)</f>
        <v>103192776.96203761</v>
      </c>
      <c r="M44" s="2">
        <f>+VLOOKUP($A44,'All effects'!$O$11:$Z$123,M$1,FALSE)</f>
        <v>0</v>
      </c>
      <c r="N44" s="2">
        <f>+VLOOKUP($A44,'All effects'!$O$11:$Z$123,N$1,FALSE)</f>
        <v>-48698814.182859123</v>
      </c>
      <c r="O44" s="1">
        <f t="shared" si="18"/>
        <v>379381.67353679053</v>
      </c>
      <c r="P44" s="1">
        <f t="shared" si="19"/>
        <v>379381.67353679176</v>
      </c>
      <c r="Q44" s="1">
        <f t="shared" si="20"/>
        <v>4215104.631722115</v>
      </c>
      <c r="R44" s="1">
        <f t="shared" si="21"/>
        <v>921273.1917252437</v>
      </c>
      <c r="S44" s="1">
        <f t="shared" si="22"/>
        <v>4756996.1499105804</v>
      </c>
      <c r="T44" s="1">
        <f t="shared" si="31"/>
        <v>75228.882823971362</v>
      </c>
      <c r="U44" s="1">
        <f t="shared" si="32"/>
        <v>419261.97112286754</v>
      </c>
      <c r="V44" s="21">
        <f t="shared" si="33"/>
        <v>0</v>
      </c>
      <c r="W44" s="1">
        <f t="shared" si="34"/>
        <v>-197858.42988955471</v>
      </c>
      <c r="X44" s="1">
        <f t="shared" si="7"/>
        <v>0.10698004544142981</v>
      </c>
      <c r="Y44" s="1">
        <f t="shared" si="8"/>
        <v>5.7679095376910239E-2</v>
      </c>
      <c r="Z44" s="1">
        <f t="shared" si="9"/>
        <v>0.23956202720001679</v>
      </c>
      <c r="AA44" s="1">
        <f t="shared" si="10"/>
        <v>0.2</v>
      </c>
      <c r="AB44" s="1">
        <f t="shared" si="25"/>
        <v>2.9564408442823043E-4</v>
      </c>
      <c r="AC44" s="1">
        <f t="shared" si="11"/>
        <v>4.06290036440346E-3</v>
      </c>
    </row>
    <row r="45" spans="1:29" x14ac:dyDescent="0.35">
      <c r="A45" s="1" t="s">
        <v>36</v>
      </c>
      <c r="B45" s="1">
        <v>0.94999999999999896</v>
      </c>
      <c r="C45" s="1">
        <v>1.05</v>
      </c>
      <c r="D45" s="1">
        <v>0</v>
      </c>
      <c r="E45" s="1">
        <v>1</v>
      </c>
      <c r="F45" s="2">
        <f>+VLOOKUP($A45,'All effects'!$O$11:$Z$123,F$1,FALSE)</f>
        <v>-1580652216.70435</v>
      </c>
      <c r="G45" s="2">
        <f>+VLOOKUP($A45,'All effects'!$O$11:$Z$123,G$1,FALSE)</f>
        <v>-1580652216.70435</v>
      </c>
      <c r="H45" s="2">
        <f>+VLOOKUP($A45,'All effects'!$O$11:$Z$123,H$1,FALSE)</f>
        <v>855399409.43036401</v>
      </c>
      <c r="I45" s="2">
        <f>+VLOOKUP($A45,'All effects'!$O$11:$Z$123,I$1,FALSE)</f>
        <v>-1396272405.7195799</v>
      </c>
      <c r="J45" s="2">
        <f>+VLOOKUP($A45,'All effects'!$O$11:$Z$123,J$1,FALSE)</f>
        <v>1039779220.41513</v>
      </c>
      <c r="K45" s="2">
        <f>+VLOOKUP($A45,'All effects'!$O$11:$Z$123,K$1,FALSE)</f>
        <v>29381437.572382499</v>
      </c>
      <c r="L45" s="2">
        <f>+VLOOKUP($A45,'All effects'!$O$11:$Z$123,L$1,FALSE)</f>
        <v>164775354.62429601</v>
      </c>
      <c r="M45" s="2">
        <f>+VLOOKUP($A45,'All effects'!$O$11:$Z$123,M$1,FALSE)</f>
        <v>0</v>
      </c>
      <c r="N45" s="2">
        <f>+VLOOKUP($A45,'All effects'!$O$11:$Z$123,N$1,FALSE)</f>
        <v>-48985893.932854213</v>
      </c>
      <c r="O45" s="1">
        <f t="shared" si="18"/>
        <v>-6422032.467243731</v>
      </c>
      <c r="P45" s="1">
        <f t="shared" si="19"/>
        <v>-6422032.467243731</v>
      </c>
      <c r="Q45" s="1">
        <f t="shared" si="20"/>
        <v>3475402.572285396</v>
      </c>
      <c r="R45" s="1">
        <f t="shared" si="21"/>
        <v>-5672915.6660050107</v>
      </c>
      <c r="S45" s="1">
        <f t="shared" si="22"/>
        <v>4224519.3735241005</v>
      </c>
      <c r="T45" s="1">
        <f t="shared" si="31"/>
        <v>119373.85341953949</v>
      </c>
      <c r="U45" s="1">
        <f t="shared" si="32"/>
        <v>669465.84834781277</v>
      </c>
      <c r="V45" s="21">
        <f t="shared" si="33"/>
        <v>0</v>
      </c>
      <c r="W45" s="1">
        <f t="shared" si="34"/>
        <v>-199024.80631043782</v>
      </c>
      <c r="X45" s="1">
        <f t="shared" si="7"/>
        <v>0.10698004544142981</v>
      </c>
      <c r="Y45" s="1">
        <f t="shared" si="8"/>
        <v>5.7679095376914652E-2</v>
      </c>
      <c r="Z45" s="1">
        <f t="shared" si="9"/>
        <v>0.23956202720001679</v>
      </c>
      <c r="AA45" s="1">
        <f t="shared" si="10"/>
        <v>0.2</v>
      </c>
      <c r="AB45" s="1">
        <f t="shared" si="25"/>
        <v>2.9564408442825303E-4</v>
      </c>
      <c r="AC45" s="1">
        <f t="shared" si="11"/>
        <v>4.0629003644037705E-3</v>
      </c>
    </row>
    <row r="46" spans="1:29" x14ac:dyDescent="0.35">
      <c r="A46" s="1" t="s">
        <v>41</v>
      </c>
      <c r="B46" s="1">
        <v>0.94999999999999896</v>
      </c>
      <c r="C46" s="1">
        <v>1.1000000000000001</v>
      </c>
      <c r="D46" s="1">
        <v>0</v>
      </c>
      <c r="E46" s="1">
        <v>1</v>
      </c>
      <c r="F46" s="2">
        <f>+VLOOKUP($A46,'All effects'!$O$11:$Z$123,F$1,FALSE)</f>
        <v>249987968.33623999</v>
      </c>
      <c r="G46" s="2">
        <f>+VLOOKUP($A46,'All effects'!$O$11:$Z$123,G$1,FALSE)</f>
        <v>249987968.33624101</v>
      </c>
      <c r="H46" s="2">
        <f>+VLOOKUP($A46,'All effects'!$O$11:$Z$123,H$1,FALSE)</f>
        <v>964145933.35777295</v>
      </c>
      <c r="I46" s="2">
        <f>+VLOOKUP($A46,'All effects'!$O$11:$Z$123,I$1,FALSE)</f>
        <v>382336096.596421</v>
      </c>
      <c r="J46" s="2">
        <f>+VLOOKUP($A46,'All effects'!$O$11:$Z$123,J$1,FALSE)</f>
        <v>1096494061.61795</v>
      </c>
      <c r="K46" s="2">
        <f>+VLOOKUP($A46,'All effects'!$O$11:$Z$123,K$1,FALSE)</f>
        <v>7625107.1020369763</v>
      </c>
      <c r="L46" s="2">
        <f>+VLOOKUP($A46,'All effects'!$O$11:$Z$123,L$1,FALSE)</f>
        <v>91279743.601900473</v>
      </c>
      <c r="M46" s="2">
        <f>+VLOOKUP($A46,'All effects'!$O$11:$Z$123,M$1,FALSE)</f>
        <v>0</v>
      </c>
      <c r="N46" s="2">
        <f>+VLOOKUP($A46,'All effects'!$O$11:$Z$123,N$1,FALSE)</f>
        <v>-48693491.760316014</v>
      </c>
      <c r="O46" s="1">
        <f t="shared" si="18"/>
        <v>3285.8728260693524</v>
      </c>
      <c r="P46" s="1">
        <f t="shared" si="19"/>
        <v>3285.8728260693656</v>
      </c>
      <c r="Q46" s="1">
        <f t="shared" si="20"/>
        <v>12672.853593195568</v>
      </c>
      <c r="R46" s="1">
        <f t="shared" si="21"/>
        <v>5025.4730201328803</v>
      </c>
      <c r="S46" s="1">
        <f t="shared" si="22"/>
        <v>14412.453787259043</v>
      </c>
      <c r="T46" s="1">
        <f t="shared" si="31"/>
        <v>100.22535240076817</v>
      </c>
      <c r="U46" s="1">
        <f t="shared" si="32"/>
        <v>1199.792258276384</v>
      </c>
      <c r="V46" s="21">
        <f t="shared" si="33"/>
        <v>0</v>
      </c>
      <c r="W46" s="1">
        <f t="shared" si="34"/>
        <v>-640.03328818789191</v>
      </c>
      <c r="X46" s="1">
        <f t="shared" ref="X46:X77" si="35">+VLOOKUP(B46,$AE$14:$AI$26,3,FALSE)</f>
        <v>0.10698004544142981</v>
      </c>
      <c r="Y46" s="1">
        <f t="shared" ref="Y46:Y77" si="36">+VLOOKUP(C46,$AK$14:$AO$22,3,FALSE)</f>
        <v>1.8660097647635486E-4</v>
      </c>
      <c r="Z46" s="1">
        <f t="shared" ref="Z46:Z77" si="37">+VLOOKUP(D46,$AQ$14:$AU$18,3,FALSE)</f>
        <v>0.23956202720001679</v>
      </c>
      <c r="AA46" s="1">
        <f t="shared" ref="AA46:AA77" si="38">+VLOOKUP(E46,$AW$14:$BA$18,3,FALSE)</f>
        <v>0.2</v>
      </c>
      <c r="AB46" s="1">
        <f t="shared" si="25"/>
        <v>9.5645527176298285E-7</v>
      </c>
      <c r="AC46" s="1">
        <f t="shared" ref="AC46:AC77" si="39">+AB46/SUM($AB$14:$AB$125)</f>
        <v>1.3144123886993522E-5</v>
      </c>
    </row>
    <row r="47" spans="1:29" x14ac:dyDescent="0.35">
      <c r="A47" s="1" t="s">
        <v>73</v>
      </c>
      <c r="B47" s="1">
        <v>1.05</v>
      </c>
      <c r="C47" s="1">
        <v>0.9</v>
      </c>
      <c r="D47" s="1">
        <v>0</v>
      </c>
      <c r="E47" s="1">
        <v>1</v>
      </c>
      <c r="F47" s="2">
        <f>+VLOOKUP($A47,'All effects'!$O$11:$Z$123,F$1,FALSE)</f>
        <v>-2726006711.15908</v>
      </c>
      <c r="G47" s="2">
        <f>+VLOOKUP($A47,'All effects'!$O$11:$Z$123,G$1,FALSE)</f>
        <v>-2726006711.15908</v>
      </c>
      <c r="H47" s="2">
        <f>+VLOOKUP($A47,'All effects'!$O$11:$Z$123,H$1,FALSE)</f>
        <v>226451404.02794001</v>
      </c>
      <c r="I47" s="2">
        <f>+VLOOKUP($A47,'All effects'!$O$11:$Z$123,I$1,FALSE)</f>
        <v>-2533986474.0868802</v>
      </c>
      <c r="J47" s="2">
        <f>+VLOOKUP($A47,'All effects'!$O$11:$Z$123,J$1,FALSE)</f>
        <v>418471641.10013801</v>
      </c>
      <c r="K47" s="2">
        <f>+VLOOKUP($A47,'All effects'!$O$11:$Z$123,K$1,FALSE)</f>
        <v>51342820.806139357</v>
      </c>
      <c r="L47" s="2">
        <f>+VLOOKUP($A47,'All effects'!$O$11:$Z$123,L$1,FALSE)</f>
        <v>193732651.21191138</v>
      </c>
      <c r="M47" s="2">
        <f>+VLOOKUP($A47,'All effects'!$O$11:$Z$123,M$1,FALSE)</f>
        <v>0</v>
      </c>
      <c r="N47" s="2">
        <f>+VLOOKUP($A47,'All effects'!$O$11:$Z$123,N$1,FALSE)</f>
        <v>-49630406.666426025</v>
      </c>
      <c r="O47" s="1">
        <f t="shared" si="18"/>
        <v>-31012.9573808887</v>
      </c>
      <c r="P47" s="1">
        <f t="shared" si="19"/>
        <v>-31012.9573808887</v>
      </c>
      <c r="Q47" s="1">
        <f t="shared" si="20"/>
        <v>2576.2694248741627</v>
      </c>
      <c r="R47" s="1">
        <f t="shared" si="21"/>
        <v>-28828.4009730814</v>
      </c>
      <c r="S47" s="1">
        <f t="shared" si="22"/>
        <v>4760.8258326814439</v>
      </c>
      <c r="T47" s="1">
        <f t="shared" si="31"/>
        <v>584.11180976086928</v>
      </c>
      <c r="U47" s="1">
        <f t="shared" si="32"/>
        <v>2204.0380277592667</v>
      </c>
      <c r="V47" s="21">
        <f t="shared" si="33"/>
        <v>0</v>
      </c>
      <c r="W47" s="1">
        <f t="shared" si="34"/>
        <v>-564.63018980888467</v>
      </c>
      <c r="X47" s="1">
        <f t="shared" si="35"/>
        <v>9.2594970120099068E-2</v>
      </c>
      <c r="Y47" s="1">
        <f t="shared" si="36"/>
        <v>1.8660097647635801E-4</v>
      </c>
      <c r="Z47" s="1">
        <f t="shared" si="37"/>
        <v>0.23956202720001679</v>
      </c>
      <c r="AA47" s="1">
        <f t="shared" si="38"/>
        <v>0.2</v>
      </c>
      <c r="AB47" s="1">
        <f t="shared" si="25"/>
        <v>8.2784548225484909E-7</v>
      </c>
      <c r="AC47" s="1">
        <f t="shared" si="39"/>
        <v>1.1376698837143433E-5</v>
      </c>
    </row>
    <row r="48" spans="1:29" x14ac:dyDescent="0.35">
      <c r="A48" s="1" t="s">
        <v>74</v>
      </c>
      <c r="B48" s="1">
        <v>1.05</v>
      </c>
      <c r="C48" s="1">
        <v>0.94999999999999896</v>
      </c>
      <c r="D48" s="1">
        <v>0</v>
      </c>
      <c r="E48" s="1">
        <v>1</v>
      </c>
      <c r="F48" s="2">
        <f>+VLOOKUP($A48,'All effects'!$O$11:$Z$123,F$1,FALSE)</f>
        <v>-219486036.317577</v>
      </c>
      <c r="G48" s="2">
        <f>+VLOOKUP($A48,'All effects'!$O$11:$Z$123,G$1,FALSE)</f>
        <v>-219486036.317577</v>
      </c>
      <c r="H48" s="2">
        <f>+VLOOKUP($A48,'All effects'!$O$11:$Z$123,H$1,FALSE)</f>
        <v>942865704.46319199</v>
      </c>
      <c r="I48" s="2">
        <f>+VLOOKUP($A48,'All effects'!$O$11:$Z$123,I$1,FALSE)</f>
        <v>-122699952.35808299</v>
      </c>
      <c r="J48" s="2">
        <f>+VLOOKUP($A48,'All effects'!$O$11:$Z$123,J$1,FALSE)</f>
        <v>1039651788.42268</v>
      </c>
      <c r="K48" s="2">
        <f>+VLOOKUP($A48,'All effects'!$O$11:$Z$123,K$1,FALSE)</f>
        <v>20670378.206132978</v>
      </c>
      <c r="L48" s="2">
        <f>+VLOOKUP($A48,'All effects'!$O$11:$Z$123,L$1,FALSE)</f>
        <v>68250963.048219979</v>
      </c>
      <c r="M48" s="2">
        <f>+VLOOKUP($A48,'All effects'!$O$11:$Z$123,M$1,FALSE)</f>
        <v>0</v>
      </c>
      <c r="N48" s="2">
        <f>+VLOOKUP($A48,'All effects'!$O$11:$Z$123,N$1,FALSE)</f>
        <v>-49205499.117406771</v>
      </c>
      <c r="O48" s="1">
        <f t="shared" si="18"/>
        <v>-771840.7177777047</v>
      </c>
      <c r="P48" s="1">
        <f t="shared" si="19"/>
        <v>-771840.7177777047</v>
      </c>
      <c r="Q48" s="1">
        <f t="shared" si="20"/>
        <v>3315664.8792357449</v>
      </c>
      <c r="R48" s="1">
        <f t="shared" si="21"/>
        <v>-431484.48479120282</v>
      </c>
      <c r="S48" s="1">
        <f t="shared" si="22"/>
        <v>3656021.1122222254</v>
      </c>
      <c r="T48" s="1">
        <f t="shared" si="31"/>
        <v>72689.086827710169</v>
      </c>
      <c r="U48" s="1">
        <f t="shared" si="32"/>
        <v>240010.13090389041</v>
      </c>
      <c r="V48" s="21">
        <f t="shared" si="33"/>
        <v>0</v>
      </c>
      <c r="W48" s="1">
        <f t="shared" si="34"/>
        <v>-173035.18891032072</v>
      </c>
      <c r="X48" s="1">
        <f t="shared" si="35"/>
        <v>9.2594970120099068E-2</v>
      </c>
      <c r="Y48" s="1">
        <f t="shared" si="36"/>
        <v>5.7679095376910239E-2</v>
      </c>
      <c r="Z48" s="1">
        <f t="shared" si="37"/>
        <v>0.23956202720001679</v>
      </c>
      <c r="AA48" s="1">
        <f t="shared" si="38"/>
        <v>0.2</v>
      </c>
      <c r="AB48" s="1">
        <f t="shared" si="25"/>
        <v>2.5589029291264958E-4</v>
      </c>
      <c r="AC48" s="1">
        <f t="shared" si="39"/>
        <v>3.5165823335609331E-3</v>
      </c>
    </row>
    <row r="49" spans="1:29" x14ac:dyDescent="0.35">
      <c r="A49" s="1" t="s">
        <v>84</v>
      </c>
      <c r="B49" s="1">
        <v>1.05</v>
      </c>
      <c r="C49" s="1">
        <v>1.05</v>
      </c>
      <c r="D49" s="1">
        <v>0</v>
      </c>
      <c r="E49" s="1">
        <v>1</v>
      </c>
      <c r="F49" s="2">
        <f>+VLOOKUP($A49,'All effects'!$O$11:$Z$123,F$1,FALSE)</f>
        <v>827048956.17019606</v>
      </c>
      <c r="G49" s="2">
        <f>+VLOOKUP($A49,'All effects'!$O$11:$Z$123,G$1,FALSE)</f>
        <v>827048956.17019606</v>
      </c>
      <c r="H49" s="2">
        <f>+VLOOKUP($A49,'All effects'!$O$11:$Z$123,H$1,FALSE)</f>
        <v>1116211047.2924399</v>
      </c>
      <c r="I49" s="2">
        <f>+VLOOKUP($A49,'All effects'!$O$11:$Z$123,I$1,FALSE)</f>
        <v>913635884.46367598</v>
      </c>
      <c r="J49" s="2">
        <f>+VLOOKUP($A49,'All effects'!$O$11:$Z$123,J$1,FALSE)</f>
        <v>1202797975.5859201</v>
      </c>
      <c r="K49" s="2">
        <f>+VLOOKUP($A49,'All effects'!$O$11:$Z$123,K$1,FALSE)</f>
        <v>15108348.609160725</v>
      </c>
      <c r="L49" s="2">
        <f>+VLOOKUP($A49,'All effects'!$O$11:$Z$123,L$1,FALSE)</f>
        <v>52653524.963881098</v>
      </c>
      <c r="M49" s="2">
        <f>+VLOOKUP($A49,'All effects'!$O$11:$Z$123,M$1,FALSE)</f>
        <v>0</v>
      </c>
      <c r="N49" s="2">
        <f>+VLOOKUP($A49,'All effects'!$O$11:$Z$123,N$1,FALSE)</f>
        <v>-49041751.938760191</v>
      </c>
      <c r="O49" s="1">
        <f t="shared" si="18"/>
        <v>2908385.7482583453</v>
      </c>
      <c r="P49" s="1">
        <f t="shared" si="19"/>
        <v>2908385.7482583453</v>
      </c>
      <c r="Q49" s="1">
        <f t="shared" si="20"/>
        <v>3925248.049434443</v>
      </c>
      <c r="R49" s="1">
        <f t="shared" si="21"/>
        <v>3212875.8106125277</v>
      </c>
      <c r="S49" s="1">
        <f t="shared" si="22"/>
        <v>4229738.1117886258</v>
      </c>
      <c r="T49" s="1">
        <f t="shared" si="31"/>
        <v>53129.751808258581</v>
      </c>
      <c r="U49" s="1">
        <f t="shared" si="32"/>
        <v>185160.45568770808</v>
      </c>
      <c r="V49" s="21">
        <f t="shared" si="33"/>
        <v>0</v>
      </c>
      <c r="W49" s="1">
        <f t="shared" si="34"/>
        <v>-172459.35847473497</v>
      </c>
      <c r="X49" s="1">
        <f t="shared" si="35"/>
        <v>9.2594970120099068E-2</v>
      </c>
      <c r="Y49" s="1">
        <f t="shared" si="36"/>
        <v>5.7679095376914652E-2</v>
      </c>
      <c r="Z49" s="1">
        <f t="shared" si="37"/>
        <v>0.23956202720001679</v>
      </c>
      <c r="AA49" s="1">
        <f t="shared" si="38"/>
        <v>0.2</v>
      </c>
      <c r="AB49" s="1">
        <f t="shared" si="25"/>
        <v>2.5589029291266926E-4</v>
      </c>
      <c r="AC49" s="1">
        <f t="shared" si="39"/>
        <v>3.5165823335612033E-3</v>
      </c>
    </row>
    <row r="50" spans="1:29" x14ac:dyDescent="0.35">
      <c r="A50" s="1" t="s">
        <v>89</v>
      </c>
      <c r="B50" s="1">
        <v>1.05</v>
      </c>
      <c r="C50" s="1">
        <v>1.1000000000000001</v>
      </c>
      <c r="D50" s="1">
        <v>0</v>
      </c>
      <c r="E50" s="1">
        <v>1</v>
      </c>
      <c r="F50" s="2">
        <f>+VLOOKUP($A50,'All effects'!$O$11:$Z$123,F$1,FALSE)</f>
        <v>-2392997362.63416</v>
      </c>
      <c r="G50" s="2">
        <f>+VLOOKUP($A50,'All effects'!$O$11:$Z$123,G$1,FALSE)</f>
        <v>-2392997362.63416</v>
      </c>
      <c r="H50" s="2">
        <f>+VLOOKUP($A50,'All effects'!$O$11:$Z$123,H$1,FALSE)</f>
        <v>704942750.37916899</v>
      </c>
      <c r="I50" s="2">
        <f>+VLOOKUP($A50,'All effects'!$O$11:$Z$123,I$1,FALSE)</f>
        <v>-2206714564.6237102</v>
      </c>
      <c r="J50" s="2">
        <f>+VLOOKUP($A50,'All effects'!$O$11:$Z$123,J$1,FALSE)</f>
        <v>891225548.38962805</v>
      </c>
      <c r="K50" s="2">
        <f>+VLOOKUP($A50,'All effects'!$O$11:$Z$123,K$1,FALSE)</f>
        <v>30101664.062719822</v>
      </c>
      <c r="L50" s="2">
        <f>+VLOOKUP($A50,'All effects'!$O$11:$Z$123,L$1,FALSE)</f>
        <v>167179686.77867714</v>
      </c>
      <c r="M50" s="2">
        <f>+VLOOKUP($A50,'All effects'!$O$11:$Z$123,M$1,FALSE)</f>
        <v>0</v>
      </c>
      <c r="N50" s="2">
        <f>+VLOOKUP($A50,'All effects'!$O$11:$Z$123,N$1,FALSE)</f>
        <v>-49204775.294500887</v>
      </c>
      <c r="O50" s="1">
        <f t="shared" si="18"/>
        <v>-27224.41031276689</v>
      </c>
      <c r="P50" s="1">
        <f t="shared" si="19"/>
        <v>-27224.41031276689</v>
      </c>
      <c r="Q50" s="1">
        <f t="shared" si="20"/>
        <v>8019.9213684912493</v>
      </c>
      <c r="R50" s="1">
        <f t="shared" si="21"/>
        <v>-25105.127021261615</v>
      </c>
      <c r="S50" s="1">
        <f t="shared" si="22"/>
        <v>10139.204659996627</v>
      </c>
      <c r="T50" s="1">
        <f t="shared" si="31"/>
        <v>342.45756653842108</v>
      </c>
      <c r="U50" s="1">
        <f t="shared" si="32"/>
        <v>1901.9529481689472</v>
      </c>
      <c r="V50" s="21">
        <f t="shared" si="33"/>
        <v>0</v>
      </c>
      <c r="W50" s="1">
        <f t="shared" si="34"/>
        <v>-559.78790987484263</v>
      </c>
      <c r="X50" s="1">
        <f t="shared" si="35"/>
        <v>9.2594970120099068E-2</v>
      </c>
      <c r="Y50" s="1">
        <f t="shared" si="36"/>
        <v>1.8660097647635486E-4</v>
      </c>
      <c r="Z50" s="1">
        <f t="shared" si="37"/>
        <v>0.23956202720001679</v>
      </c>
      <c r="AA50" s="1">
        <f t="shared" si="38"/>
        <v>0.2</v>
      </c>
      <c r="AB50" s="1">
        <f t="shared" si="25"/>
        <v>8.2784548225483501E-7</v>
      </c>
      <c r="AC50" s="1">
        <f t="shared" si="39"/>
        <v>1.137669883714324E-5</v>
      </c>
    </row>
    <row r="51" spans="1:29" x14ac:dyDescent="0.35">
      <c r="A51" s="1" t="s">
        <v>91</v>
      </c>
      <c r="B51" s="1">
        <v>1.1000000000000001</v>
      </c>
      <c r="C51" s="1">
        <v>0.9</v>
      </c>
      <c r="D51" s="1">
        <v>0</v>
      </c>
      <c r="E51" s="1">
        <v>1</v>
      </c>
      <c r="F51" s="2">
        <f>+VLOOKUP($A51,'All effects'!$O$11:$Z$123,F$1,FALSE)</f>
        <v>-205108483.53565699</v>
      </c>
      <c r="G51" s="2">
        <f>+VLOOKUP($A51,'All effects'!$O$11:$Z$123,G$1,FALSE)</f>
        <v>-205108483.535658</v>
      </c>
      <c r="H51" s="2">
        <f>+VLOOKUP($A51,'All effects'!$O$11:$Z$123,H$1,FALSE)</f>
        <v>887989273.07627594</v>
      </c>
      <c r="I51" s="2">
        <f>+VLOOKUP($A51,'All effects'!$O$11:$Z$123,I$1,FALSE)</f>
        <v>-69344374.731601298</v>
      </c>
      <c r="J51" s="2">
        <f>+VLOOKUP($A51,'All effects'!$O$11:$Z$123,J$1,FALSE)</f>
        <v>1023753381.88033</v>
      </c>
      <c r="K51" s="2">
        <f>+VLOOKUP($A51,'All effects'!$O$11:$Z$123,K$1,FALSE)</f>
        <v>58188551.88902203</v>
      </c>
      <c r="L51" s="2">
        <f>+VLOOKUP($A51,'All effects'!$O$11:$Z$123,L$1,FALSE)</f>
        <v>144053521.77725124</v>
      </c>
      <c r="M51" s="2">
        <f>+VLOOKUP($A51,'All effects'!$O$11:$Z$123,M$1,FALSE)</f>
        <v>0</v>
      </c>
      <c r="N51" s="2">
        <f>+VLOOKUP($A51,'All effects'!$O$11:$Z$123,N$1,FALSE)</f>
        <v>-49899138.915827453</v>
      </c>
      <c r="O51" s="1">
        <f t="shared" si="18"/>
        <v>-1704.0651061086594</v>
      </c>
      <c r="P51" s="1">
        <f t="shared" si="19"/>
        <v>-1704.0651061086678</v>
      </c>
      <c r="Q51" s="1">
        <f t="shared" si="20"/>
        <v>7377.5180273565602</v>
      </c>
      <c r="R51" s="1">
        <f t="shared" si="21"/>
        <v>-576.12112014129377</v>
      </c>
      <c r="S51" s="1">
        <f t="shared" si="22"/>
        <v>8505.4620133239114</v>
      </c>
      <c r="T51" s="1">
        <f t="shared" si="31"/>
        <v>483.43724813234087</v>
      </c>
      <c r="U51" s="1">
        <f t="shared" si="32"/>
        <v>1196.8133918263941</v>
      </c>
      <c r="V51" s="21">
        <f t="shared" si="33"/>
        <v>0</v>
      </c>
      <c r="W51" s="1">
        <f t="shared" si="34"/>
        <v>-414.56784227332071</v>
      </c>
      <c r="X51" s="1">
        <f t="shared" si="35"/>
        <v>6.7619770758894304E-2</v>
      </c>
      <c r="Y51" s="1">
        <f t="shared" si="36"/>
        <v>1.8660097647635801E-4</v>
      </c>
      <c r="Z51" s="1">
        <f t="shared" si="37"/>
        <v>0.23956202720001679</v>
      </c>
      <c r="AA51" s="1">
        <f t="shared" si="38"/>
        <v>0.2</v>
      </c>
      <c r="AB51" s="1">
        <f t="shared" si="25"/>
        <v>6.0455467139578684E-7</v>
      </c>
      <c r="AC51" s="1">
        <f t="shared" si="39"/>
        <v>8.3081161575280092E-6</v>
      </c>
    </row>
    <row r="52" spans="1:29" x14ac:dyDescent="0.35">
      <c r="A52" s="1" t="s">
        <v>92</v>
      </c>
      <c r="B52" s="1">
        <v>1.1000000000000001</v>
      </c>
      <c r="C52" s="1">
        <v>0.94999999999999896</v>
      </c>
      <c r="D52" s="1">
        <v>0</v>
      </c>
      <c r="E52" s="1">
        <v>1</v>
      </c>
      <c r="F52" s="2">
        <f>+VLOOKUP($A52,'All effects'!$O$11:$Z$123,F$1,FALSE)</f>
        <v>-511224489.10398197</v>
      </c>
      <c r="G52" s="2">
        <f>+VLOOKUP($A52,'All effects'!$O$11:$Z$123,G$1,FALSE)</f>
        <v>-511224489.10398197</v>
      </c>
      <c r="H52" s="2">
        <f>+VLOOKUP($A52,'All effects'!$O$11:$Z$123,H$1,FALSE)</f>
        <v>891835393.99913502</v>
      </c>
      <c r="I52" s="2">
        <f>+VLOOKUP($A52,'All effects'!$O$11:$Z$123,I$1,FALSE)</f>
        <v>-370855837.75597</v>
      </c>
      <c r="J52" s="2">
        <f>+VLOOKUP($A52,'All effects'!$O$11:$Z$123,J$1,FALSE)</f>
        <v>1032204045.34714</v>
      </c>
      <c r="K52" s="2">
        <f>+VLOOKUP($A52,'All effects'!$O$11:$Z$123,K$1,FALSE)</f>
        <v>55721499.061848648</v>
      </c>
      <c r="L52" s="2">
        <f>+VLOOKUP($A52,'All effects'!$O$11:$Z$123,L$1,FALSE)</f>
        <v>146418790.29481912</v>
      </c>
      <c r="M52" s="2">
        <f>+VLOOKUP($A52,'All effects'!$O$11:$Z$123,M$1,FALSE)</f>
        <v>0</v>
      </c>
      <c r="N52" s="2">
        <f>+VLOOKUP($A52,'All effects'!$O$11:$Z$123,N$1,FALSE)</f>
        <v>-49671360.115041032</v>
      </c>
      <c r="O52" s="1">
        <f t="shared" si="18"/>
        <v>-1312860.9712328715</v>
      </c>
      <c r="P52" s="1">
        <f t="shared" si="19"/>
        <v>-1312860.9712328715</v>
      </c>
      <c r="Q52" s="1">
        <f t="shared" si="20"/>
        <v>2290296.9370612553</v>
      </c>
      <c r="R52" s="1">
        <f t="shared" si="21"/>
        <v>-952384.25725073635</v>
      </c>
      <c r="S52" s="1">
        <f t="shared" si="22"/>
        <v>2650773.6510433727</v>
      </c>
      <c r="T52" s="1">
        <f t="shared" si="31"/>
        <v>143096.78612053086</v>
      </c>
      <c r="U52" s="1">
        <f t="shared" si="32"/>
        <v>376013.90256189334</v>
      </c>
      <c r="V52" s="21">
        <f t="shared" si="33"/>
        <v>0</v>
      </c>
      <c r="W52" s="1">
        <f t="shared" si="34"/>
        <v>-127559.59754077155</v>
      </c>
      <c r="X52" s="1">
        <f t="shared" si="35"/>
        <v>6.7619770758894304E-2</v>
      </c>
      <c r="Y52" s="1">
        <f t="shared" si="36"/>
        <v>5.7679095376910239E-2</v>
      </c>
      <c r="Z52" s="1">
        <f t="shared" si="37"/>
        <v>0.23956202720001679</v>
      </c>
      <c r="AA52" s="1">
        <f t="shared" si="38"/>
        <v>0.2</v>
      </c>
      <c r="AB52" s="1">
        <f t="shared" si="25"/>
        <v>1.8687022549644699E-4</v>
      </c>
      <c r="AC52" s="1">
        <f t="shared" si="39"/>
        <v>2.5680713643704937E-3</v>
      </c>
    </row>
    <row r="53" spans="1:29" x14ac:dyDescent="0.35">
      <c r="A53" s="1" t="s">
        <v>102</v>
      </c>
      <c r="B53" s="1">
        <v>1.1000000000000001</v>
      </c>
      <c r="C53" s="1">
        <v>1.05</v>
      </c>
      <c r="D53" s="1">
        <v>0</v>
      </c>
      <c r="E53" s="1">
        <v>1</v>
      </c>
      <c r="F53" s="2">
        <f>+VLOOKUP($A53,'All effects'!$O$11:$Z$123,F$1,FALSE)</f>
        <v>-491423587.00188202</v>
      </c>
      <c r="G53" s="2">
        <f>+VLOOKUP($A53,'All effects'!$O$11:$Z$123,G$1,FALSE)</f>
        <v>-491423587.00188202</v>
      </c>
      <c r="H53" s="2">
        <f>+VLOOKUP($A53,'All effects'!$O$11:$Z$123,H$1,FALSE)</f>
        <v>1140967163.3427701</v>
      </c>
      <c r="I53" s="2">
        <f>+VLOOKUP($A53,'All effects'!$O$11:$Z$123,I$1,FALSE)</f>
        <v>-372364068.07450497</v>
      </c>
      <c r="J53" s="2">
        <f>+VLOOKUP($A53,'All effects'!$O$11:$Z$123,J$1,FALSE)</f>
        <v>1260026682.2701499</v>
      </c>
      <c r="K53" s="2">
        <f>+VLOOKUP($A53,'All effects'!$O$11:$Z$123,K$1,FALSE)</f>
        <v>49915416.919367537</v>
      </c>
      <c r="L53" s="2">
        <f>+VLOOKUP($A53,'All effects'!$O$11:$Z$123,L$1,FALSE)</f>
        <v>119268452.92605895</v>
      </c>
      <c r="M53" s="2">
        <f>+VLOOKUP($A53,'All effects'!$O$11:$Z$123,M$1,FALSE)</f>
        <v>0</v>
      </c>
      <c r="N53" s="2">
        <f>+VLOOKUP($A53,'All effects'!$O$11:$Z$123,N$1,FALSE)</f>
        <v>-49706482.920685634</v>
      </c>
      <c r="O53" s="1">
        <f t="shared" si="18"/>
        <v>-1262010.8415558618</v>
      </c>
      <c r="P53" s="1">
        <f t="shared" si="19"/>
        <v>-1262010.8415558618</v>
      </c>
      <c r="Q53" s="1">
        <f t="shared" si="20"/>
        <v>2930085.0998678235</v>
      </c>
      <c r="R53" s="1">
        <f t="shared" si="21"/>
        <v>-956257.5003427146</v>
      </c>
      <c r="S53" s="1">
        <f t="shared" si="22"/>
        <v>3235838.4410809781</v>
      </c>
      <c r="T53" s="1">
        <f t="shared" si="31"/>
        <v>128186.35283125202</v>
      </c>
      <c r="U53" s="1">
        <f t="shared" si="32"/>
        <v>306289.89863220562</v>
      </c>
      <c r="V53" s="21">
        <f t="shared" si="33"/>
        <v>0</v>
      </c>
      <c r="W53" s="1">
        <f t="shared" si="34"/>
        <v>-127649.79541219356</v>
      </c>
      <c r="X53" s="1">
        <f t="shared" si="35"/>
        <v>6.7619770758894304E-2</v>
      </c>
      <c r="Y53" s="1">
        <f t="shared" si="36"/>
        <v>5.7679095376914652E-2</v>
      </c>
      <c r="Z53" s="1">
        <f t="shared" si="37"/>
        <v>0.23956202720001679</v>
      </c>
      <c r="AA53" s="1">
        <f t="shared" si="38"/>
        <v>0.2</v>
      </c>
      <c r="AB53" s="1">
        <f t="shared" si="25"/>
        <v>1.8687022549646127E-4</v>
      </c>
      <c r="AC53" s="1">
        <f t="shared" si="39"/>
        <v>2.5680713643706902E-3</v>
      </c>
    </row>
    <row r="54" spans="1:29" x14ac:dyDescent="0.35">
      <c r="A54" s="1" t="s">
        <v>107</v>
      </c>
      <c r="B54" s="1">
        <v>1.1000000000000001</v>
      </c>
      <c r="C54" s="1">
        <v>1.1000000000000001</v>
      </c>
      <c r="D54" s="1">
        <v>0</v>
      </c>
      <c r="E54" s="1">
        <v>1</v>
      </c>
      <c r="F54" s="2">
        <f>+VLOOKUP($A54,'All effects'!$O$11:$Z$123,F$1,FALSE)</f>
        <v>-505900862.53616899</v>
      </c>
      <c r="G54" s="2">
        <f>+VLOOKUP($A54,'All effects'!$O$11:$Z$123,G$1,FALSE)</f>
        <v>-505900862.53616899</v>
      </c>
      <c r="H54" s="2">
        <f>+VLOOKUP($A54,'All effects'!$O$11:$Z$123,H$1,FALSE)</f>
        <v>1130838342.6159599</v>
      </c>
      <c r="I54" s="2">
        <f>+VLOOKUP($A54,'All effects'!$O$11:$Z$123,I$1,FALSE)</f>
        <v>-381508021.28957099</v>
      </c>
      <c r="J54" s="2">
        <f>+VLOOKUP($A54,'All effects'!$O$11:$Z$123,J$1,FALSE)</f>
        <v>1255231183.86256</v>
      </c>
      <c r="K54" s="2">
        <f>+VLOOKUP($A54,'All effects'!$O$11:$Z$123,K$1,FALSE)</f>
        <v>49619575.722208127</v>
      </c>
      <c r="L54" s="2">
        <f>+VLOOKUP($A54,'All effects'!$O$11:$Z$123,L$1,FALSE)</f>
        <v>124265344.99645631</v>
      </c>
      <c r="M54" s="2">
        <f>+VLOOKUP($A54,'All effects'!$O$11:$Z$123,M$1,FALSE)</f>
        <v>0</v>
      </c>
      <c r="N54" s="2">
        <f>+VLOOKUP($A54,'All effects'!$O$11:$Z$123,N$1,FALSE)</f>
        <v>-49747071.972350627</v>
      </c>
      <c r="O54" s="1">
        <f t="shared" si="18"/>
        <v>-4203.0831301440312</v>
      </c>
      <c r="P54" s="1">
        <f t="shared" si="19"/>
        <v>-4203.0831301440312</v>
      </c>
      <c r="Q54" s="1">
        <f t="shared" si="20"/>
        <v>9395.1363058396946</v>
      </c>
      <c r="R54" s="1">
        <f t="shared" si="21"/>
        <v>-3169.6129559023716</v>
      </c>
      <c r="S54" s="1">
        <f t="shared" si="22"/>
        <v>10428.606480081371</v>
      </c>
      <c r="T54" s="1">
        <f t="shared" si="31"/>
        <v>412.24519878735498</v>
      </c>
      <c r="U54" s="1">
        <f t="shared" si="32"/>
        <v>1032.4109205858338</v>
      </c>
      <c r="V54" s="21">
        <f t="shared" si="33"/>
        <v>0</v>
      </c>
      <c r="W54" s="1">
        <f t="shared" si="34"/>
        <v>-413.3044524431881</v>
      </c>
      <c r="X54" s="1">
        <f t="shared" si="35"/>
        <v>6.7619770758894304E-2</v>
      </c>
      <c r="Y54" s="1">
        <f t="shared" si="36"/>
        <v>1.8660097647635486E-4</v>
      </c>
      <c r="Z54" s="1">
        <f t="shared" si="37"/>
        <v>0.23956202720001679</v>
      </c>
      <c r="AA54" s="1">
        <f t="shared" si="38"/>
        <v>0.2</v>
      </c>
      <c r="AB54" s="1">
        <f t="shared" si="25"/>
        <v>6.0455467139577667E-7</v>
      </c>
      <c r="AC54" s="1">
        <f t="shared" si="39"/>
        <v>8.3081161575278703E-6</v>
      </c>
    </row>
    <row r="55" spans="1:29" x14ac:dyDescent="0.35">
      <c r="A55" s="1" t="s">
        <v>109</v>
      </c>
      <c r="B55" s="1">
        <v>1.19999999999999</v>
      </c>
      <c r="C55" s="1">
        <v>0.9</v>
      </c>
      <c r="D55" s="1">
        <v>0</v>
      </c>
      <c r="E55" s="1">
        <v>1</v>
      </c>
      <c r="F55" s="2">
        <f>+VLOOKUP($A55,'All effects'!$O$11:$Z$123,F$1,FALSE)</f>
        <v>131112.015699237</v>
      </c>
      <c r="G55" s="2">
        <f>+VLOOKUP($A55,'All effects'!$O$11:$Z$123,G$1,FALSE)</f>
        <v>131112.01569880499</v>
      </c>
      <c r="H55" s="2">
        <f>+VLOOKUP($A55,'All effects'!$O$11:$Z$123,H$1,FALSE)</f>
        <v>1175635309.19944</v>
      </c>
      <c r="I55" s="2">
        <f>+VLOOKUP($A55,'All effects'!$O$11:$Z$123,I$1,FALSE)</f>
        <v>113256708.133497</v>
      </c>
      <c r="J55" s="2">
        <f>+VLOOKUP($A55,'All effects'!$O$11:$Z$123,J$1,FALSE)</f>
        <v>1288760905.31724</v>
      </c>
      <c r="K55" s="2">
        <f>+VLOOKUP($A55,'All effects'!$O$11:$Z$123,K$1,FALSE)</f>
        <v>47487386.267730899</v>
      </c>
      <c r="L55" s="2">
        <f>+VLOOKUP($A55,'All effects'!$O$11:$Z$123,L$1,FALSE)</f>
        <v>110244757.23527846</v>
      </c>
      <c r="M55" s="2">
        <f>+VLOOKUP($A55,'All effects'!$O$11:$Z$123,M$1,FALSE)</f>
        <v>0</v>
      </c>
      <c r="N55" s="2">
        <f>+VLOOKUP($A55,'All effects'!$O$11:$Z$123,N$1,FALSE)</f>
        <v>-50368225.15025086</v>
      </c>
      <c r="O55" s="1">
        <f t="shared" si="18"/>
        <v>0.39710219573515992</v>
      </c>
      <c r="P55" s="1">
        <f t="shared" si="19"/>
        <v>0.39710219573385147</v>
      </c>
      <c r="Q55" s="1">
        <f t="shared" si="20"/>
        <v>3560.6756572014024</v>
      </c>
      <c r="R55" s="1">
        <f t="shared" si="21"/>
        <v>343.02338532203294</v>
      </c>
      <c r="S55" s="1">
        <f t="shared" si="22"/>
        <v>3903.3019403277067</v>
      </c>
      <c r="T55" s="1">
        <f t="shared" si="31"/>
        <v>143.82621803250456</v>
      </c>
      <c r="U55" s="1">
        <f t="shared" si="32"/>
        <v>333.90101534891971</v>
      </c>
      <c r="V55" s="21">
        <f t="shared" si="33"/>
        <v>0</v>
      </c>
      <c r="W55" s="1">
        <f t="shared" si="34"/>
        <v>-152.55148580988461</v>
      </c>
      <c r="X55" s="1">
        <f t="shared" si="35"/>
        <v>2.4650794910542041E-2</v>
      </c>
      <c r="Y55" s="1">
        <f t="shared" si="36"/>
        <v>1.8660097647635801E-4</v>
      </c>
      <c r="Z55" s="1">
        <f t="shared" si="37"/>
        <v>0.23956202720001679</v>
      </c>
      <c r="AA55" s="1">
        <f t="shared" si="38"/>
        <v>0.2</v>
      </c>
      <c r="AB55" s="1">
        <f t="shared" si="25"/>
        <v>2.2039047233574744E-7</v>
      </c>
      <c r="AC55" s="1">
        <f t="shared" si="39"/>
        <v>3.0287246643060406E-6</v>
      </c>
    </row>
    <row r="56" spans="1:29" x14ac:dyDescent="0.35">
      <c r="A56" s="1" t="s">
        <v>110</v>
      </c>
      <c r="B56" s="1">
        <v>1.19999999999999</v>
      </c>
      <c r="C56" s="1">
        <v>0.94999999999999896</v>
      </c>
      <c r="D56" s="1">
        <v>0</v>
      </c>
      <c r="E56" s="1">
        <v>1</v>
      </c>
      <c r="F56" s="2">
        <f>+VLOOKUP($A56,'All effects'!$O$11:$Z$123,F$1,FALSE)</f>
        <v>-1439347092.4595799</v>
      </c>
      <c r="G56" s="2">
        <f>+VLOOKUP($A56,'All effects'!$O$11:$Z$123,G$1,FALSE)</f>
        <v>-1439347092.4595799</v>
      </c>
      <c r="H56" s="2">
        <f>+VLOOKUP($A56,'All effects'!$O$11:$Z$123,H$1,FALSE)</f>
        <v>658988099.02743804</v>
      </c>
      <c r="I56" s="2">
        <f>+VLOOKUP($A56,'All effects'!$O$11:$Z$123,I$1,FALSE)</f>
        <v>-1301563692.85042</v>
      </c>
      <c r="J56" s="2">
        <f>+VLOOKUP($A56,'All effects'!$O$11:$Z$123,J$1,FALSE)</f>
        <v>796771498.63660395</v>
      </c>
      <c r="K56" s="2">
        <f>+VLOOKUP($A56,'All effects'!$O$11:$Z$123,K$1,FALSE)</f>
        <v>36451835.002975248</v>
      </c>
      <c r="L56" s="2">
        <f>+VLOOKUP($A56,'All effects'!$O$11:$Z$123,L$1,FALSE)</f>
        <v>123876398.95889278</v>
      </c>
      <c r="M56" s="2">
        <f>+VLOOKUP($A56,'All effects'!$O$11:$Z$123,M$1,FALSE)</f>
        <v>0</v>
      </c>
      <c r="N56" s="2">
        <f>+VLOOKUP($A56,'All effects'!$O$11:$Z$123,N$1,FALSE)</f>
        <v>-50358835.653247789</v>
      </c>
      <c r="O56" s="1">
        <f t="shared" si="18"/>
        <v>-1347503.3619927694</v>
      </c>
      <c r="P56" s="1">
        <f t="shared" si="19"/>
        <v>-1347503.3619927694</v>
      </c>
      <c r="Q56" s="1">
        <f t="shared" si="20"/>
        <v>616938.5297018853</v>
      </c>
      <c r="R56" s="1">
        <f t="shared" si="21"/>
        <v>-1218511.8246681124</v>
      </c>
      <c r="S56" s="1">
        <f t="shared" si="22"/>
        <v>745930.06702654774</v>
      </c>
      <c r="T56" s="1">
        <f t="shared" si="31"/>
        <v>34125.868926708674</v>
      </c>
      <c r="U56" s="1">
        <f t="shared" si="32"/>
        <v>115971.9326513686</v>
      </c>
      <c r="V56" s="21">
        <f t="shared" si="33"/>
        <v>0</v>
      </c>
      <c r="W56" s="1">
        <f t="shared" si="34"/>
        <v>-47145.473600001977</v>
      </c>
      <c r="X56" s="1">
        <f t="shared" si="35"/>
        <v>2.4650794910542041E-2</v>
      </c>
      <c r="Y56" s="1">
        <f t="shared" si="36"/>
        <v>5.7679095376910239E-2</v>
      </c>
      <c r="Z56" s="1">
        <f t="shared" si="37"/>
        <v>0.23956202720001679</v>
      </c>
      <c r="AA56" s="1">
        <f t="shared" si="38"/>
        <v>0.2</v>
      </c>
      <c r="AB56" s="1">
        <f t="shared" si="25"/>
        <v>6.8123561377110214E-5</v>
      </c>
      <c r="AC56" s="1">
        <f t="shared" si="39"/>
        <v>9.3619069997225859E-4</v>
      </c>
    </row>
    <row r="57" spans="1:29" x14ac:dyDescent="0.35">
      <c r="A57" s="1" t="s">
        <v>112</v>
      </c>
      <c r="B57" s="1">
        <v>1.19999999999999</v>
      </c>
      <c r="C57" s="1">
        <v>1.05</v>
      </c>
      <c r="D57" s="1">
        <v>0</v>
      </c>
      <c r="E57" s="1">
        <v>1</v>
      </c>
      <c r="F57" s="2">
        <f>+VLOOKUP($A57,'All effects'!$O$11:$Z$123,F$1,FALSE)</f>
        <v>-1674146854.6434901</v>
      </c>
      <c r="G57" s="2">
        <f>+VLOOKUP($A57,'All effects'!$O$11:$Z$123,G$1,FALSE)</f>
        <v>-1674146854.6434901</v>
      </c>
      <c r="H57" s="2">
        <f>+VLOOKUP($A57,'All effects'!$O$11:$Z$123,H$1,FALSE)</f>
        <v>794313463.60582101</v>
      </c>
      <c r="I57" s="2">
        <f>+VLOOKUP($A57,'All effects'!$O$11:$Z$123,I$1,FALSE)</f>
        <v>-1521493639.6438401</v>
      </c>
      <c r="J57" s="2">
        <f>+VLOOKUP($A57,'All effects'!$O$11:$Z$123,J$1,FALSE)</f>
        <v>946966678.60547602</v>
      </c>
      <c r="K57" s="2">
        <f>+VLOOKUP($A57,'All effects'!$O$11:$Z$123,K$1,FALSE)</f>
        <v>37623641.421958782</v>
      </c>
      <c r="L57" s="2">
        <f>+VLOOKUP($A57,'All effects'!$O$11:$Z$123,L$1,FALSE)</f>
        <v>140084684.9972747</v>
      </c>
      <c r="M57" s="2">
        <f>+VLOOKUP($A57,'All effects'!$O$11:$Z$123,M$1,FALSE)</f>
        <v>0</v>
      </c>
      <c r="N57" s="2">
        <f>+VLOOKUP($A57,'All effects'!$O$11:$Z$123,N$1,FALSE)</f>
        <v>-50192171.424338974</v>
      </c>
      <c r="O57" s="1">
        <f t="shared" si="18"/>
        <v>-1567320.715705164</v>
      </c>
      <c r="P57" s="1">
        <f t="shared" si="19"/>
        <v>-1567320.715705164</v>
      </c>
      <c r="Q57" s="1">
        <f t="shared" si="20"/>
        <v>743628.87749057962</v>
      </c>
      <c r="R57" s="1">
        <f t="shared" si="21"/>
        <v>-1424408.1955016151</v>
      </c>
      <c r="S57" s="1">
        <f t="shared" si="22"/>
        <v>886541.39769413334</v>
      </c>
      <c r="T57" s="1">
        <f t="shared" si="31"/>
        <v>35222.903198331551</v>
      </c>
      <c r="U57" s="1">
        <f t="shared" si="32"/>
        <v>131145.97930300198</v>
      </c>
      <c r="V57" s="21">
        <f t="shared" si="33"/>
        <v>0</v>
      </c>
      <c r="W57" s="1">
        <f t="shared" si="34"/>
        <v>-46989.444098883097</v>
      </c>
      <c r="X57" s="1">
        <f t="shared" si="35"/>
        <v>2.4650794910542041E-2</v>
      </c>
      <c r="Y57" s="1">
        <f t="shared" si="36"/>
        <v>5.7679095376914652E-2</v>
      </c>
      <c r="Z57" s="1">
        <f t="shared" si="37"/>
        <v>0.23956202720001679</v>
      </c>
      <c r="AA57" s="1">
        <f t="shared" si="38"/>
        <v>0.2</v>
      </c>
      <c r="AB57" s="1">
        <f t="shared" si="25"/>
        <v>6.8123561377115432E-5</v>
      </c>
      <c r="AC57" s="1">
        <f t="shared" si="39"/>
        <v>9.3619069997233025E-4</v>
      </c>
    </row>
    <row r="58" spans="1:29" x14ac:dyDescent="0.35">
      <c r="A58" s="1" t="s">
        <v>113</v>
      </c>
      <c r="B58" s="1">
        <v>1.19999999999999</v>
      </c>
      <c r="C58" s="1">
        <v>1.1000000000000001</v>
      </c>
      <c r="D58" s="1">
        <v>0</v>
      </c>
      <c r="E58" s="1">
        <v>1</v>
      </c>
      <c r="F58" s="2">
        <f>+VLOOKUP($A58,'All effects'!$O$11:$Z$123,F$1,FALSE)</f>
        <v>-1307254444.67522</v>
      </c>
      <c r="G58" s="2">
        <f>+VLOOKUP($A58,'All effects'!$O$11:$Z$123,G$1,FALSE)</f>
        <v>-1307254444.67522</v>
      </c>
      <c r="H58" s="2">
        <f>+VLOOKUP($A58,'All effects'!$O$11:$Z$123,H$1,FALSE)</f>
        <v>367115364.44169998</v>
      </c>
      <c r="I58" s="2">
        <f>+VLOOKUP($A58,'All effects'!$O$11:$Z$123,I$1,FALSE)</f>
        <v>-1188401997.12165</v>
      </c>
      <c r="J58" s="2">
        <f>+VLOOKUP($A58,'All effects'!$O$11:$Z$123,J$1,FALSE)</f>
        <v>485967811.99526501</v>
      </c>
      <c r="K58" s="2">
        <f>+VLOOKUP($A58,'All effects'!$O$11:$Z$123,K$1,FALSE)</f>
        <v>28601738.576644182</v>
      </c>
      <c r="L58" s="2">
        <f>+VLOOKUP($A58,'All effects'!$O$11:$Z$123,L$1,FALSE)</f>
        <v>97239604.524492055</v>
      </c>
      <c r="M58" s="2">
        <f>+VLOOKUP($A58,'All effects'!$O$11:$Z$123,M$1,FALSE)</f>
        <v>0</v>
      </c>
      <c r="N58" s="2">
        <f>+VLOOKUP($A58,'All effects'!$O$11:$Z$123,N$1,FALSE)</f>
        <v>-50214581.605716862</v>
      </c>
      <c r="O58" s="1">
        <f t="shared" si="18"/>
        <v>-3959.3137791114682</v>
      </c>
      <c r="P58" s="1">
        <f t="shared" si="19"/>
        <v>-3959.3137791114682</v>
      </c>
      <c r="Q58" s="1">
        <f t="shared" si="20"/>
        <v>1111.8913589302588</v>
      </c>
      <c r="R58" s="1">
        <f t="shared" si="21"/>
        <v>-3599.3424397928366</v>
      </c>
      <c r="S58" s="1">
        <f t="shared" si="22"/>
        <v>1471.8626982488752</v>
      </c>
      <c r="T58" s="1">
        <f t="shared" si="31"/>
        <v>86.626791069114319</v>
      </c>
      <c r="U58" s="1">
        <f t="shared" si="32"/>
        <v>294.51198857068937</v>
      </c>
      <c r="V58" s="21">
        <f t="shared" si="33"/>
        <v>0</v>
      </c>
      <c r="W58" s="1">
        <f t="shared" si="34"/>
        <v>-152.0861418170405</v>
      </c>
      <c r="X58" s="1">
        <f t="shared" si="35"/>
        <v>2.4650794910542041E-2</v>
      </c>
      <c r="Y58" s="1">
        <f t="shared" si="36"/>
        <v>1.8660097647635486E-4</v>
      </c>
      <c r="Z58" s="1">
        <f t="shared" si="37"/>
        <v>0.23956202720001679</v>
      </c>
      <c r="AA58" s="1">
        <f t="shared" si="38"/>
        <v>0.2</v>
      </c>
      <c r="AB58" s="1">
        <f t="shared" si="25"/>
        <v>2.2039047233574374E-7</v>
      </c>
      <c r="AC58" s="1">
        <f t="shared" si="39"/>
        <v>3.0287246643059894E-6</v>
      </c>
    </row>
    <row r="59" spans="1:29" x14ac:dyDescent="0.35">
      <c r="A59" s="1" t="s">
        <v>9</v>
      </c>
      <c r="B59" s="1">
        <v>0.9</v>
      </c>
      <c r="C59" s="1">
        <v>0.94999999999999896</v>
      </c>
      <c r="D59" s="1">
        <v>-5.0000000000000001E-3</v>
      </c>
      <c r="E59" s="1">
        <v>0.9</v>
      </c>
      <c r="F59" s="2">
        <f>+VLOOKUP($A59,'All effects'!$O$11:$Z$123,F$1,FALSE)</f>
        <v>-1119063518.2055399</v>
      </c>
      <c r="G59" s="2">
        <f>+VLOOKUP($A59,'All effects'!$O$11:$Z$123,G$1,FALSE)</f>
        <v>-1119063518.2055399</v>
      </c>
      <c r="H59" s="2">
        <f>+VLOOKUP($A59,'All effects'!$O$11:$Z$123,H$1,FALSE)</f>
        <v>703856927.60048294</v>
      </c>
      <c r="I59" s="2">
        <f>+VLOOKUP($A59,'All effects'!$O$11:$Z$123,I$1,FALSE)</f>
        <v>-958691107.89804196</v>
      </c>
      <c r="J59" s="2">
        <f>+VLOOKUP($A59,'All effects'!$O$11:$Z$123,J$1,FALSE)</f>
        <v>864229337.90798402</v>
      </c>
      <c r="K59" s="2">
        <f>+VLOOKUP($A59,'All effects'!$O$11:$Z$123,K$1,FALSE)</f>
        <v>57011393.788209401</v>
      </c>
      <c r="L59" s="2">
        <f>+VLOOKUP($A59,'All effects'!$O$11:$Z$123,L$1,FALSE)</f>
        <v>164214067.81304315</v>
      </c>
      <c r="M59" s="2">
        <f>+VLOOKUP($A59,'All effects'!$O$11:$Z$123,M$1,FALSE)</f>
        <v>0</v>
      </c>
      <c r="N59" s="2">
        <f>+VLOOKUP($A59,'All effects'!$O$11:$Z$123,N$1,FALSE)</f>
        <v>-53169736.282666959</v>
      </c>
      <c r="O59" s="1">
        <f t="shared" si="18"/>
        <v>-3298986.6425762861</v>
      </c>
      <c r="P59" s="1">
        <f t="shared" si="19"/>
        <v>-3298986.6425762861</v>
      </c>
      <c r="Q59" s="1">
        <f t="shared" si="20"/>
        <v>2074962.2918297024</v>
      </c>
      <c r="R59" s="1">
        <f t="shared" si="21"/>
        <v>-2826210.5839924291</v>
      </c>
      <c r="S59" s="1">
        <f t="shared" si="22"/>
        <v>2547738.3504135683</v>
      </c>
      <c r="T59" s="1">
        <f t="shared" si="31"/>
        <v>168068.9465094461</v>
      </c>
      <c r="U59" s="1">
        <f t="shared" si="32"/>
        <v>484101.221624172</v>
      </c>
      <c r="V59" s="21">
        <f t="shared" si="33"/>
        <v>0</v>
      </c>
      <c r="W59" s="1">
        <f t="shared" si="34"/>
        <v>-156743.78346913896</v>
      </c>
      <c r="X59" s="1">
        <f t="shared" si="35"/>
        <v>8.5502397236307037E-2</v>
      </c>
      <c r="Y59" s="1">
        <f t="shared" si="36"/>
        <v>5.7679095376910239E-2</v>
      </c>
      <c r="Z59" s="1">
        <f t="shared" si="37"/>
        <v>0.21748640442715655</v>
      </c>
      <c r="AA59" s="1">
        <f t="shared" si="38"/>
        <v>0.2</v>
      </c>
      <c r="AB59" s="1">
        <f t="shared" si="25"/>
        <v>2.145155803840788E-4</v>
      </c>
      <c r="AC59" s="1">
        <f t="shared" si="39"/>
        <v>2.9479887324593817E-3</v>
      </c>
    </row>
    <row r="60" spans="1:29" x14ac:dyDescent="0.35">
      <c r="A60" s="1" t="s">
        <v>10</v>
      </c>
      <c r="B60" s="1">
        <v>0.9</v>
      </c>
      <c r="C60" s="1">
        <v>0.94999999999999896</v>
      </c>
      <c r="D60" s="1">
        <v>-5.0000000000000001E-3</v>
      </c>
      <c r="E60" s="1">
        <v>1.3</v>
      </c>
      <c r="F60" s="2">
        <f>+VLOOKUP($A60,'All effects'!$O$11:$Z$123,F$1,FALSE)</f>
        <v>315056936.05318999</v>
      </c>
      <c r="G60" s="2">
        <f>+VLOOKUP($A60,'All effects'!$O$11:$Z$123,G$1,FALSE)</f>
        <v>315056936.05318898</v>
      </c>
      <c r="H60" s="2">
        <f>+VLOOKUP($A60,'All effects'!$O$11:$Z$123,H$1,FALSE)</f>
        <v>1051004334.76089</v>
      </c>
      <c r="I60" s="2">
        <f>+VLOOKUP($A60,'All effects'!$O$11:$Z$123,I$1,FALSE)</f>
        <v>416430346.59975201</v>
      </c>
      <c r="J60" s="2">
        <f>+VLOOKUP($A60,'All effects'!$O$11:$Z$123,J$1,FALSE)</f>
        <v>1152377745.3074501</v>
      </c>
      <c r="K60" s="2">
        <f>+VLOOKUP($A60,'All effects'!$O$11:$Z$123,K$1,FALSE)</f>
        <v>22407073.785872784</v>
      </c>
      <c r="L60" s="2">
        <f>+VLOOKUP($A60,'All effects'!$O$11:$Z$123,L$1,FALSE)</f>
        <v>87092300.779230475</v>
      </c>
      <c r="M60" s="2">
        <f>+VLOOKUP($A60,'All effects'!$O$11:$Z$123,M$1,FALSE)</f>
        <v>0</v>
      </c>
      <c r="N60" s="2">
        <f>+VLOOKUP($A60,'All effects'!$O$11:$Z$123,N$1,FALSE)</f>
        <v>-36688183.553204469</v>
      </c>
      <c r="O60" s="1">
        <f t="shared" si="18"/>
        <v>928784.29756798001</v>
      </c>
      <c r="P60" s="1">
        <f t="shared" si="19"/>
        <v>928784.2975679771</v>
      </c>
      <c r="Q60" s="1">
        <f t="shared" si="20"/>
        <v>3098348.9366410719</v>
      </c>
      <c r="R60" s="1">
        <f t="shared" si="21"/>
        <v>1227631.9696302239</v>
      </c>
      <c r="S60" s="1">
        <f t="shared" si="22"/>
        <v>3397196.6087033097</v>
      </c>
      <c r="T60" s="1">
        <f t="shared" si="31"/>
        <v>66055.80104813895</v>
      </c>
      <c r="U60" s="1">
        <f t="shared" si="32"/>
        <v>256747.12138113487</v>
      </c>
      <c r="V60" s="21">
        <f t="shared" si="33"/>
        <v>0</v>
      </c>
      <c r="W60" s="1">
        <f t="shared" si="34"/>
        <v>-108156.35172924837</v>
      </c>
      <c r="X60" s="1">
        <f t="shared" si="35"/>
        <v>8.5502397236307037E-2</v>
      </c>
      <c r="Y60" s="1">
        <f t="shared" si="36"/>
        <v>5.7679095376910239E-2</v>
      </c>
      <c r="Z60" s="1">
        <f t="shared" si="37"/>
        <v>0.21748640442715655</v>
      </c>
      <c r="AA60" s="1">
        <f t="shared" si="38"/>
        <v>0.2</v>
      </c>
      <c r="AB60" s="1">
        <f t="shared" si="25"/>
        <v>2.145155803840788E-4</v>
      </c>
      <c r="AC60" s="1">
        <f t="shared" si="39"/>
        <v>2.9479887324593817E-3</v>
      </c>
    </row>
    <row r="61" spans="1:29" x14ac:dyDescent="0.35">
      <c r="A61" s="1" t="s">
        <v>11</v>
      </c>
      <c r="B61" s="1">
        <v>0.9</v>
      </c>
      <c r="C61" s="1">
        <v>0.94999999999999896</v>
      </c>
      <c r="D61" s="1">
        <v>0.01</v>
      </c>
      <c r="E61" s="1">
        <v>0.9</v>
      </c>
      <c r="F61" s="2">
        <f>+VLOOKUP($A61,'All effects'!$O$11:$Z$123,F$1,FALSE)</f>
        <v>310289852.06969202</v>
      </c>
      <c r="G61" s="2">
        <f>+VLOOKUP($A61,'All effects'!$O$11:$Z$123,G$1,FALSE)</f>
        <v>310289852.06969303</v>
      </c>
      <c r="H61" s="2">
        <f>+VLOOKUP($A61,'All effects'!$O$11:$Z$123,H$1,FALSE)</f>
        <v>1036555789.19014</v>
      </c>
      <c r="I61" s="2">
        <f>+VLOOKUP($A61,'All effects'!$O$11:$Z$123,I$1,FALSE)</f>
        <v>437412926.14361799</v>
      </c>
      <c r="J61" s="2">
        <f>+VLOOKUP($A61,'All effects'!$O$11:$Z$123,J$1,FALSE)</f>
        <v>1163678863.26407</v>
      </c>
      <c r="K61" s="2">
        <f>+VLOOKUP($A61,'All effects'!$O$11:$Z$123,K$1,FALSE)</f>
        <v>11024897.093162999</v>
      </c>
      <c r="L61" s="2">
        <f>+VLOOKUP($A61,'All effects'!$O$11:$Z$123,L$1,FALSE)</f>
        <v>86774946.315042362</v>
      </c>
      <c r="M61" s="2">
        <f>+VLOOKUP($A61,'All effects'!$O$11:$Z$123,M$1,FALSE)</f>
        <v>0</v>
      </c>
      <c r="N61" s="2">
        <f>+VLOOKUP($A61,'All effects'!$O$11:$Z$123,N$1,FALSE)</f>
        <v>-51373024.852045394</v>
      </c>
      <c r="O61" s="1">
        <f t="shared" si="18"/>
        <v>684440.64736241684</v>
      </c>
      <c r="P61" s="1">
        <f t="shared" si="19"/>
        <v>684440.64736241905</v>
      </c>
      <c r="Q61" s="1">
        <f t="shared" si="20"/>
        <v>2286445.7559547042</v>
      </c>
      <c r="R61" s="1">
        <f t="shared" si="21"/>
        <v>964850.07272227702</v>
      </c>
      <c r="S61" s="1">
        <f t="shared" si="22"/>
        <v>2566855.1813145736</v>
      </c>
      <c r="T61" s="1">
        <f t="shared" si="31"/>
        <v>24318.834964198835</v>
      </c>
      <c r="U61" s="1">
        <f t="shared" si="32"/>
        <v>191409.09712176755</v>
      </c>
      <c r="V61" s="21">
        <f t="shared" si="33"/>
        <v>0</v>
      </c>
      <c r="W61" s="1">
        <f t="shared" si="34"/>
        <v>-113319.16320228881</v>
      </c>
      <c r="X61" s="1">
        <f t="shared" si="35"/>
        <v>8.5502397236307037E-2</v>
      </c>
      <c r="Y61" s="1">
        <f t="shared" si="36"/>
        <v>5.7679095376910239E-2</v>
      </c>
      <c r="Z61" s="1">
        <f t="shared" si="37"/>
        <v>0.16273258197283502</v>
      </c>
      <c r="AA61" s="1">
        <f t="shared" si="38"/>
        <v>0.2</v>
      </c>
      <c r="AB61" s="1">
        <f t="shared" si="25"/>
        <v>1.6050968501341178E-4</v>
      </c>
      <c r="AC61" s="1">
        <f t="shared" si="39"/>
        <v>2.2058106083620468E-3</v>
      </c>
    </row>
    <row r="62" spans="1:29" x14ac:dyDescent="0.35">
      <c r="A62" s="1" t="s">
        <v>12</v>
      </c>
      <c r="B62" s="1">
        <v>0.9</v>
      </c>
      <c r="C62" s="1">
        <v>0.94999999999999896</v>
      </c>
      <c r="D62" s="1">
        <v>0.01</v>
      </c>
      <c r="E62" s="1">
        <v>1.3</v>
      </c>
      <c r="F62" s="2">
        <f>+VLOOKUP($A62,'All effects'!$O$11:$Z$123,F$1,FALSE)</f>
        <v>1281786449.5042801</v>
      </c>
      <c r="G62" s="2">
        <f>+VLOOKUP($A62,'All effects'!$O$11:$Z$123,G$1,FALSE)</f>
        <v>1281786449.5042801</v>
      </c>
      <c r="H62" s="2">
        <f>+VLOOKUP($A62,'All effects'!$O$11:$Z$123,H$1,FALSE)</f>
        <v>995221132.53511405</v>
      </c>
      <c r="I62" s="2">
        <f>+VLOOKUP($A62,'All effects'!$O$11:$Z$123,I$1,FALSE)</f>
        <v>1369965686.4672899</v>
      </c>
      <c r="J62" s="2">
        <f>+VLOOKUP($A62,'All effects'!$O$11:$Z$123,J$1,FALSE)</f>
        <v>1083400369.4981201</v>
      </c>
      <c r="K62" s="2">
        <f>+VLOOKUP($A62,'All effects'!$O$11:$Z$123,K$1,FALSE)</f>
        <v>-8426631.6728966217</v>
      </c>
      <c r="L62" s="2">
        <f>+VLOOKUP($A62,'All effects'!$O$11:$Z$123,L$1,FALSE)</f>
        <v>45775992.217894815</v>
      </c>
      <c r="M62" s="2">
        <f>+VLOOKUP($A62,'All effects'!$O$11:$Z$123,M$1,FALSE)</f>
        <v>0</v>
      </c>
      <c r="N62" s="2">
        <f>+VLOOKUP($A62,'All effects'!$O$11:$Z$123,N$1,FALSE)</f>
        <v>-33976613.072218277</v>
      </c>
      <c r="O62" s="1">
        <f t="shared" si="18"/>
        <v>2827378.1479712641</v>
      </c>
      <c r="P62" s="1">
        <f t="shared" si="19"/>
        <v>2827378.1479712641</v>
      </c>
      <c r="Q62" s="1">
        <f t="shared" si="20"/>
        <v>2195269.3318120451</v>
      </c>
      <c r="R62" s="1">
        <f t="shared" si="21"/>
        <v>3021884.8443015418</v>
      </c>
      <c r="S62" s="1">
        <f t="shared" si="22"/>
        <v>2389776.0281423144</v>
      </c>
      <c r="T62" s="1">
        <f t="shared" si="31"/>
        <v>-18587.553536834988</v>
      </c>
      <c r="U62" s="1">
        <f t="shared" si="32"/>
        <v>100973.16924253089</v>
      </c>
      <c r="V62" s="21">
        <f t="shared" si="33"/>
        <v>0</v>
      </c>
      <c r="W62" s="1">
        <f t="shared" si="34"/>
        <v>-74945.973550911673</v>
      </c>
      <c r="X62" s="1">
        <f t="shared" si="35"/>
        <v>8.5502397236307037E-2</v>
      </c>
      <c r="Y62" s="1">
        <f t="shared" si="36"/>
        <v>5.7679095376910239E-2</v>
      </c>
      <c r="Z62" s="1">
        <f t="shared" si="37"/>
        <v>0.16273258197283502</v>
      </c>
      <c r="AA62" s="1">
        <f t="shared" si="38"/>
        <v>0.2</v>
      </c>
      <c r="AB62" s="1">
        <f t="shared" si="25"/>
        <v>1.6050968501341178E-4</v>
      </c>
      <c r="AC62" s="1">
        <f t="shared" si="39"/>
        <v>2.2058106083620468E-3</v>
      </c>
    </row>
    <row r="63" spans="1:29" x14ac:dyDescent="0.35">
      <c r="A63" s="1" t="s">
        <v>14</v>
      </c>
      <c r="B63" s="1">
        <v>0.9</v>
      </c>
      <c r="C63" s="1">
        <v>1</v>
      </c>
      <c r="D63" s="1">
        <v>-5.0000000000000001E-3</v>
      </c>
      <c r="E63" s="1">
        <v>0.9</v>
      </c>
      <c r="F63" s="2">
        <f>+VLOOKUP($A63,'All effects'!$O$11:$Z$123,F$1,FALSE)</f>
        <v>-90440337.388092697</v>
      </c>
      <c r="G63" s="2">
        <f>+VLOOKUP($A63,'All effects'!$O$11:$Z$123,G$1,FALSE)</f>
        <v>-90440337.388092697</v>
      </c>
      <c r="H63" s="2">
        <f>+VLOOKUP($A63,'All effects'!$O$11:$Z$123,H$1,FALSE)</f>
        <v>938446259.41571295</v>
      </c>
      <c r="I63" s="2">
        <f>+VLOOKUP($A63,'All effects'!$O$11:$Z$123,I$1,FALSE)</f>
        <v>55910599.042785399</v>
      </c>
      <c r="J63" s="2">
        <f>+VLOOKUP($A63,'All effects'!$O$11:$Z$123,J$1,FALSE)</f>
        <v>1084797195.84659</v>
      </c>
      <c r="K63" s="2">
        <f>+VLOOKUP($A63,'All effects'!$O$11:$Z$123,K$1,FALSE)</f>
        <v>54469336.434754759</v>
      </c>
      <c r="L63" s="2">
        <f>+VLOOKUP($A63,'All effects'!$O$11:$Z$123,L$1,FALSE)</f>
        <v>147701838.82614061</v>
      </c>
      <c r="M63" s="2">
        <f>+VLOOKUP($A63,'All effects'!$O$11:$Z$123,M$1,FALSE)</f>
        <v>0</v>
      </c>
      <c r="N63" s="2">
        <f>+VLOOKUP($A63,'All effects'!$O$11:$Z$123,N$1,FALSE)</f>
        <v>-53118434.039492153</v>
      </c>
      <c r="O63" s="1">
        <f t="shared" si="18"/>
        <v>-1802697.4145542744</v>
      </c>
      <c r="P63" s="1">
        <f t="shared" si="19"/>
        <v>-1802697.4145542744</v>
      </c>
      <c r="Q63" s="1">
        <f t="shared" si="20"/>
        <v>18705532.226039309</v>
      </c>
      <c r="R63" s="1">
        <f t="shared" si="21"/>
        <v>1114435.165230596</v>
      </c>
      <c r="S63" s="1">
        <f t="shared" si="22"/>
        <v>21622664.805824157</v>
      </c>
      <c r="T63" s="1">
        <f t="shared" si="31"/>
        <v>1085707.2717681744</v>
      </c>
      <c r="U63" s="1">
        <f t="shared" si="32"/>
        <v>2944059.3729126407</v>
      </c>
      <c r="V63" s="21">
        <f t="shared" si="33"/>
        <v>0</v>
      </c>
      <c r="W63" s="1">
        <f t="shared" si="34"/>
        <v>-1058780.4786404024</v>
      </c>
      <c r="X63" s="1">
        <f t="shared" si="35"/>
        <v>8.5502397236307037E-2</v>
      </c>
      <c r="Y63" s="1">
        <f t="shared" si="36"/>
        <v>0.38998983123577174</v>
      </c>
      <c r="Z63" s="1">
        <f t="shared" si="37"/>
        <v>0.21748640442715655</v>
      </c>
      <c r="AA63" s="1">
        <f t="shared" si="38"/>
        <v>0.2</v>
      </c>
      <c r="AB63" s="1">
        <f t="shared" si="25"/>
        <v>1.4504196788238874E-3</v>
      </c>
      <c r="AC63" s="1">
        <f t="shared" si="39"/>
        <v>1.9932449022371915E-2</v>
      </c>
    </row>
    <row r="64" spans="1:29" x14ac:dyDescent="0.35">
      <c r="A64" s="1" t="s">
        <v>15</v>
      </c>
      <c r="B64" s="1">
        <v>0.9</v>
      </c>
      <c r="C64" s="1">
        <v>1</v>
      </c>
      <c r="D64" s="1">
        <v>-5.0000000000000001E-3</v>
      </c>
      <c r="E64" s="1">
        <v>1.3</v>
      </c>
      <c r="F64" s="2">
        <f>+VLOOKUP($A64,'All effects'!$O$11:$Z$123,F$1,FALSE)</f>
        <v>684726980.22051895</v>
      </c>
      <c r="G64" s="2">
        <f>+VLOOKUP($A64,'All effects'!$O$11:$Z$123,G$1,FALSE)</f>
        <v>684726980.22052002</v>
      </c>
      <c r="H64" s="2">
        <f>+VLOOKUP($A64,'All effects'!$O$11:$Z$123,H$1,FALSE)</f>
        <v>1403530764.8535399</v>
      </c>
      <c r="I64" s="2">
        <f>+VLOOKUP($A64,'All effects'!$O$11:$Z$123,I$1,FALSE)</f>
        <v>778183608.38670504</v>
      </c>
      <c r="J64" s="2">
        <f>+VLOOKUP($A64,'All effects'!$O$11:$Z$123,J$1,FALSE)</f>
        <v>1496987393.0197301</v>
      </c>
      <c r="K64" s="2">
        <f>+VLOOKUP($A64,'All effects'!$O$11:$Z$123,K$1,FALSE)</f>
        <v>37142571.535035834</v>
      </c>
      <c r="L64" s="2">
        <f>+VLOOKUP($A64,'All effects'!$O$11:$Z$123,L$1,FALSE)</f>
        <v>93523730.915126309</v>
      </c>
      <c r="M64" s="2">
        <f>+VLOOKUP($A64,'All effects'!$O$11:$Z$123,M$1,FALSE)</f>
        <v>0</v>
      </c>
      <c r="N64" s="2">
        <f>+VLOOKUP($A64,'All effects'!$O$11:$Z$123,N$1,FALSE)</f>
        <v>-37075468.786094449</v>
      </c>
      <c r="O64" s="1">
        <f t="shared" si="18"/>
        <v>13648285.627488157</v>
      </c>
      <c r="P64" s="1">
        <f t="shared" si="19"/>
        <v>13648285.627488177</v>
      </c>
      <c r="Q64" s="1">
        <f t="shared" si="20"/>
        <v>27975805.421773847</v>
      </c>
      <c r="R64" s="1">
        <f t="shared" si="21"/>
        <v>15511105.104213428</v>
      </c>
      <c r="S64" s="1">
        <f t="shared" si="22"/>
        <v>29838624.898499202</v>
      </c>
      <c r="T64" s="1">
        <f t="shared" si="31"/>
        <v>740342.41368190385</v>
      </c>
      <c r="U64" s="1">
        <f t="shared" si="32"/>
        <v>1864156.9988477833</v>
      </c>
      <c r="V64" s="21">
        <f t="shared" si="33"/>
        <v>0</v>
      </c>
      <c r="W64" s="1">
        <f t="shared" si="34"/>
        <v>-739004.8915593687</v>
      </c>
      <c r="X64" s="1">
        <f t="shared" si="35"/>
        <v>8.5502397236307037E-2</v>
      </c>
      <c r="Y64" s="1">
        <f t="shared" si="36"/>
        <v>0.38998983123577174</v>
      </c>
      <c r="Z64" s="1">
        <f t="shared" si="37"/>
        <v>0.21748640442715655</v>
      </c>
      <c r="AA64" s="1">
        <f t="shared" si="38"/>
        <v>0.2</v>
      </c>
      <c r="AB64" s="1">
        <f t="shared" si="25"/>
        <v>1.4504196788238874E-3</v>
      </c>
      <c r="AC64" s="1">
        <f t="shared" si="39"/>
        <v>1.9932449022371915E-2</v>
      </c>
    </row>
    <row r="65" spans="1:29" x14ac:dyDescent="0.35">
      <c r="A65" s="1" t="s">
        <v>16</v>
      </c>
      <c r="B65" s="1">
        <v>0.9</v>
      </c>
      <c r="C65" s="1">
        <v>1</v>
      </c>
      <c r="D65" s="1">
        <v>0.01</v>
      </c>
      <c r="E65" s="1">
        <v>0.9</v>
      </c>
      <c r="F65" s="2">
        <f>+VLOOKUP($A65,'All effects'!$O$11:$Z$123,F$1,FALSE)</f>
        <v>-1855344510.57708</v>
      </c>
      <c r="G65" s="2">
        <f>+VLOOKUP($A65,'All effects'!$O$11:$Z$123,G$1,FALSE)</f>
        <v>-1855344510.57708</v>
      </c>
      <c r="H65" s="2">
        <f>+VLOOKUP($A65,'All effects'!$O$11:$Z$123,H$1,FALSE)</f>
        <v>599185787.68067896</v>
      </c>
      <c r="I65" s="2">
        <f>+VLOOKUP($A65,'All effects'!$O$11:$Z$123,I$1,FALSE)</f>
        <v>-1677020185.3043301</v>
      </c>
      <c r="J65" s="2">
        <f>+VLOOKUP($A65,'All effects'!$O$11:$Z$123,J$1,FALSE)</f>
        <v>777510112.95342803</v>
      </c>
      <c r="K65" s="2">
        <f>+VLOOKUP($A65,'All effects'!$O$11:$Z$123,K$1,FALSE)</f>
        <v>19171461.582969092</v>
      </c>
      <c r="L65" s="2">
        <f>+VLOOKUP($A65,'All effects'!$O$11:$Z$123,L$1,FALSE)</f>
        <v>146034676.94494739</v>
      </c>
      <c r="M65" s="2">
        <f>+VLOOKUP($A65,'All effects'!$O$11:$Z$123,M$1,FALSE)</f>
        <v>0</v>
      </c>
      <c r="N65" s="2">
        <f>+VLOOKUP($A65,'All effects'!$O$11:$Z$123,N$1,FALSE)</f>
        <v>-51461109.910770059</v>
      </c>
      <c r="O65" s="1">
        <f t="shared" si="18"/>
        <v>-27671176.687380552</v>
      </c>
      <c r="P65" s="1">
        <f t="shared" si="19"/>
        <v>-27671176.687380552</v>
      </c>
      <c r="Q65" s="1">
        <f t="shared" si="20"/>
        <v>8936440.485827785</v>
      </c>
      <c r="R65" s="1">
        <f t="shared" si="21"/>
        <v>-25011593.044477817</v>
      </c>
      <c r="S65" s="1">
        <f t="shared" si="22"/>
        <v>11596024.128730509</v>
      </c>
      <c r="T65" s="1">
        <f t="shared" si="31"/>
        <v>285929.05403463973</v>
      </c>
      <c r="U65" s="1">
        <f t="shared" si="32"/>
        <v>2178005.9310770775</v>
      </c>
      <c r="V65" s="21">
        <f t="shared" si="33"/>
        <v>0</v>
      </c>
      <c r="W65" s="1">
        <f t="shared" si="34"/>
        <v>-767506.76586027455</v>
      </c>
      <c r="X65" s="1">
        <f t="shared" si="35"/>
        <v>8.5502397236307037E-2</v>
      </c>
      <c r="Y65" s="1">
        <f t="shared" si="36"/>
        <v>0.38998983123577174</v>
      </c>
      <c r="Z65" s="1">
        <f t="shared" si="37"/>
        <v>0.16273258197283502</v>
      </c>
      <c r="AA65" s="1">
        <f t="shared" si="38"/>
        <v>0.2</v>
      </c>
      <c r="AB65" s="1">
        <f t="shared" si="25"/>
        <v>1.0852657199465349E-3</v>
      </c>
      <c r="AC65" s="1">
        <f t="shared" si="39"/>
        <v>1.4914306496518969E-2</v>
      </c>
    </row>
    <row r="66" spans="1:29" x14ac:dyDescent="0.35">
      <c r="A66" s="1" t="s">
        <v>17</v>
      </c>
      <c r="B66" s="1">
        <v>0.9</v>
      </c>
      <c r="C66" s="1">
        <v>1</v>
      </c>
      <c r="D66" s="1">
        <v>0.01</v>
      </c>
      <c r="E66" s="1">
        <v>1.3</v>
      </c>
      <c r="F66" s="2">
        <f>+VLOOKUP($A66,'All effects'!$O$11:$Z$123,F$1,FALSE)</f>
        <v>-441370395.37914997</v>
      </c>
      <c r="G66" s="2">
        <f>+VLOOKUP($A66,'All effects'!$O$11:$Z$123,G$1,FALSE)</f>
        <v>-441370395.37914997</v>
      </c>
      <c r="H66" s="2">
        <f>+VLOOKUP($A66,'All effects'!$O$11:$Z$123,H$1,FALSE)</f>
        <v>673874200.61102295</v>
      </c>
      <c r="I66" s="2">
        <f>+VLOOKUP($A66,'All effects'!$O$11:$Z$123,I$1,FALSE)</f>
        <v>-326220910.54267502</v>
      </c>
      <c r="J66" s="2">
        <f>+VLOOKUP($A66,'All effects'!$O$11:$Z$123,J$1,FALSE)</f>
        <v>789023685.44749796</v>
      </c>
      <c r="K66" s="2">
        <f>+VLOOKUP($A66,'All effects'!$O$11:$Z$123,K$1,FALSE)</f>
        <v>4160038.8088098927</v>
      </c>
      <c r="L66" s="2">
        <f>+VLOOKUP($A66,'All effects'!$O$11:$Z$123,L$1,FALSE)</f>
        <v>85141527.431802556</v>
      </c>
      <c r="M66" s="2">
        <f>+VLOOKUP($A66,'All effects'!$O$11:$Z$123,M$1,FALSE)</f>
        <v>0</v>
      </c>
      <c r="N66" s="2">
        <f>+VLOOKUP($A66,'All effects'!$O$11:$Z$123,N$1,FALSE)</f>
        <v>-34167996.213481627</v>
      </c>
      <c r="O66" s="1">
        <f t="shared" si="18"/>
        <v>-6582733.3551744027</v>
      </c>
      <c r="P66" s="1">
        <f t="shared" si="19"/>
        <v>-6582733.3551744027</v>
      </c>
      <c r="Q66" s="1">
        <f t="shared" si="20"/>
        <v>10050366.368009506</v>
      </c>
      <c r="R66" s="1">
        <f t="shared" si="21"/>
        <v>-4865358.6454069512</v>
      </c>
      <c r="S66" s="1">
        <f t="shared" si="22"/>
        <v>11767741.077776957</v>
      </c>
      <c r="T66" s="1">
        <f t="shared" si="31"/>
        <v>62044.093832004415</v>
      </c>
      <c r="U66" s="1">
        <f t="shared" si="32"/>
        <v>1269826.835699681</v>
      </c>
      <c r="V66" s="21">
        <f t="shared" si="33"/>
        <v>0</v>
      </c>
      <c r="W66" s="1">
        <f t="shared" si="34"/>
        <v>-509591.96789976454</v>
      </c>
      <c r="X66" s="1">
        <f t="shared" si="35"/>
        <v>8.5502397236307037E-2</v>
      </c>
      <c r="Y66" s="1">
        <f t="shared" si="36"/>
        <v>0.38998983123577174</v>
      </c>
      <c r="Z66" s="1">
        <f t="shared" si="37"/>
        <v>0.16273258197283502</v>
      </c>
      <c r="AA66" s="1">
        <f t="shared" si="38"/>
        <v>0.2</v>
      </c>
      <c r="AB66" s="1">
        <f t="shared" si="25"/>
        <v>1.0852657199465349E-3</v>
      </c>
      <c r="AC66" s="1">
        <f t="shared" si="39"/>
        <v>1.4914306496518969E-2</v>
      </c>
    </row>
    <row r="67" spans="1:29" x14ac:dyDescent="0.35">
      <c r="A67" s="1" t="s">
        <v>19</v>
      </c>
      <c r="B67" s="1">
        <v>0.9</v>
      </c>
      <c r="C67" s="1">
        <v>1.05</v>
      </c>
      <c r="D67" s="1">
        <v>-5.0000000000000001E-3</v>
      </c>
      <c r="E67" s="1">
        <v>0.9</v>
      </c>
      <c r="F67" s="2">
        <f>+VLOOKUP($A67,'All effects'!$O$11:$Z$123,F$1,FALSE)</f>
        <v>-878007860.35813904</v>
      </c>
      <c r="G67" s="2">
        <f>+VLOOKUP($A67,'All effects'!$O$11:$Z$123,G$1,FALSE)</f>
        <v>-878007860.35813904</v>
      </c>
      <c r="H67" s="2">
        <f>+VLOOKUP($A67,'All effects'!$O$11:$Z$123,H$1,FALSE)</f>
        <v>1052109511.85172</v>
      </c>
      <c r="I67" s="2">
        <f>+VLOOKUP($A67,'All effects'!$O$11:$Z$123,I$1,FALSE)</f>
        <v>-699536890.31612098</v>
      </c>
      <c r="J67" s="2">
        <f>+VLOOKUP($A67,'All effects'!$O$11:$Z$123,J$1,FALSE)</f>
        <v>1230580481.8937399</v>
      </c>
      <c r="K67" s="2">
        <f>+VLOOKUP($A67,'All effects'!$O$11:$Z$123,K$1,FALSE)</f>
        <v>28353437.26194283</v>
      </c>
      <c r="L67" s="2">
        <f>+VLOOKUP($A67,'All effects'!$O$11:$Z$123,L$1,FALSE)</f>
        <v>154025150.18666488</v>
      </c>
      <c r="M67" s="2">
        <f>+VLOOKUP($A67,'All effects'!$O$11:$Z$123,M$1,FALSE)</f>
        <v>0</v>
      </c>
      <c r="N67" s="2">
        <f>+VLOOKUP($A67,'All effects'!$O$11:$Z$123,N$1,FALSE)</f>
        <v>-52799257.117296472</v>
      </c>
      <c r="O67" s="1">
        <f t="shared" si="18"/>
        <v>-2588357.2793467627</v>
      </c>
      <c r="P67" s="1">
        <f t="shared" si="19"/>
        <v>-2588357.2793467627</v>
      </c>
      <c r="Q67" s="1">
        <f t="shared" si="20"/>
        <v>3101606.9862524485</v>
      </c>
      <c r="R67" s="1">
        <f t="shared" si="21"/>
        <v>-2062226.8705917571</v>
      </c>
      <c r="S67" s="1">
        <f t="shared" si="22"/>
        <v>3627737.3950074594</v>
      </c>
      <c r="T67" s="1">
        <f t="shared" si="31"/>
        <v>83585.613574707852</v>
      </c>
      <c r="U67" s="1">
        <f t="shared" si="32"/>
        <v>454064.4072656869</v>
      </c>
      <c r="V67" s="21">
        <f t="shared" si="33"/>
        <v>0</v>
      </c>
      <c r="W67" s="1">
        <f t="shared" si="34"/>
        <v>-155651.61506402775</v>
      </c>
      <c r="X67" s="1">
        <f t="shared" si="35"/>
        <v>8.5502397236307037E-2</v>
      </c>
      <c r="Y67" s="1">
        <f t="shared" si="36"/>
        <v>5.7679095376914652E-2</v>
      </c>
      <c r="Z67" s="1">
        <f t="shared" si="37"/>
        <v>0.21748640442715655</v>
      </c>
      <c r="AA67" s="1">
        <f t="shared" si="38"/>
        <v>0.2</v>
      </c>
      <c r="AB67" s="1">
        <f t="shared" si="25"/>
        <v>2.1451558038409525E-4</v>
      </c>
      <c r="AC67" s="1">
        <f t="shared" si="39"/>
        <v>2.9479887324596076E-3</v>
      </c>
    </row>
    <row r="68" spans="1:29" x14ac:dyDescent="0.35">
      <c r="A68" s="1" t="s">
        <v>20</v>
      </c>
      <c r="B68" s="1">
        <v>0.9</v>
      </c>
      <c r="C68" s="1">
        <v>1.05</v>
      </c>
      <c r="D68" s="1">
        <v>-5.0000000000000001E-3</v>
      </c>
      <c r="E68" s="1">
        <v>1.3</v>
      </c>
      <c r="F68" s="2">
        <f>+VLOOKUP($A68,'All effects'!$O$11:$Z$123,F$1,FALSE)</f>
        <v>-3501751561.10673</v>
      </c>
      <c r="G68" s="2">
        <f>+VLOOKUP($A68,'All effects'!$O$11:$Z$123,G$1,FALSE)</f>
        <v>-3501751561.10673</v>
      </c>
      <c r="H68" s="2">
        <f>+VLOOKUP($A68,'All effects'!$O$11:$Z$123,H$1,FALSE)</f>
        <v>520739184.60871297</v>
      </c>
      <c r="I68" s="2">
        <f>+VLOOKUP($A68,'All effects'!$O$11:$Z$123,I$1,FALSE)</f>
        <v>-3301192727.1406202</v>
      </c>
      <c r="J68" s="2">
        <f>+VLOOKUP($A68,'All effects'!$O$11:$Z$123,J$1,FALSE)</f>
        <v>721298018.57481694</v>
      </c>
      <c r="K68" s="2">
        <f>+VLOOKUP($A68,'All effects'!$O$11:$Z$123,K$1,FALSE)</f>
        <v>41555999.404721722</v>
      </c>
      <c r="L68" s="2">
        <f>+VLOOKUP($A68,'All effects'!$O$11:$Z$123,L$1,FALSE)</f>
        <v>205135262.35363021</v>
      </c>
      <c r="M68" s="2">
        <f>+VLOOKUP($A68,'All effects'!$O$11:$Z$123,M$1,FALSE)</f>
        <v>0</v>
      </c>
      <c r="N68" s="2">
        <f>+VLOOKUP($A68,'All effects'!$O$11:$Z$123,N$1,FALSE)</f>
        <v>-36979571.017194465</v>
      </c>
      <c r="O68" s="1">
        <f t="shared" si="18"/>
        <v>-10323124.146015482</v>
      </c>
      <c r="P68" s="1">
        <f t="shared" si="19"/>
        <v>-10323124.146015482</v>
      </c>
      <c r="Q68" s="1">
        <f t="shared" si="20"/>
        <v>1535133.2487766894</v>
      </c>
      <c r="R68" s="1">
        <f t="shared" si="21"/>
        <v>-9731878.9632881526</v>
      </c>
      <c r="S68" s="1">
        <f t="shared" si="22"/>
        <v>2126378.4315040009</v>
      </c>
      <c r="T68" s="1">
        <f t="shared" si="31"/>
        <v>122506.6180112178</v>
      </c>
      <c r="U68" s="1">
        <f t="shared" si="32"/>
        <v>604736.44204864744</v>
      </c>
      <c r="V68" s="21">
        <f t="shared" si="33"/>
        <v>0</v>
      </c>
      <c r="W68" s="1">
        <f t="shared" si="34"/>
        <v>-109015.35868987915</v>
      </c>
      <c r="X68" s="1">
        <f t="shared" si="35"/>
        <v>8.5502397236307037E-2</v>
      </c>
      <c r="Y68" s="1">
        <f t="shared" si="36"/>
        <v>5.7679095376914652E-2</v>
      </c>
      <c r="Z68" s="1">
        <f t="shared" si="37"/>
        <v>0.21748640442715655</v>
      </c>
      <c r="AA68" s="1">
        <f t="shared" si="38"/>
        <v>0.2</v>
      </c>
      <c r="AB68" s="1">
        <f t="shared" si="25"/>
        <v>2.1451558038409525E-4</v>
      </c>
      <c r="AC68" s="1">
        <f t="shared" si="39"/>
        <v>2.9479887324596076E-3</v>
      </c>
    </row>
    <row r="69" spans="1:29" x14ac:dyDescent="0.35">
      <c r="A69" s="1" t="s">
        <v>21</v>
      </c>
      <c r="B69" s="1">
        <v>0.9</v>
      </c>
      <c r="C69" s="1">
        <v>1.05</v>
      </c>
      <c r="D69" s="1">
        <v>0.01</v>
      </c>
      <c r="E69" s="1">
        <v>0.9</v>
      </c>
      <c r="F69" s="2">
        <f>+VLOOKUP($A69,'All effects'!$O$11:$Z$123,F$1,FALSE)</f>
        <v>-3429493584.95295</v>
      </c>
      <c r="G69" s="2">
        <f>+VLOOKUP($A69,'All effects'!$O$11:$Z$123,G$1,FALSE)</f>
        <v>-3429493584.95295</v>
      </c>
      <c r="H69" s="2">
        <f>+VLOOKUP($A69,'All effects'!$O$11:$Z$123,H$1,FALSE)</f>
        <v>1471326767.65973</v>
      </c>
      <c r="I69" s="2">
        <f>+VLOOKUP($A69,'All effects'!$O$11:$Z$123,I$1,FALSE)</f>
        <v>-3143450289.0451102</v>
      </c>
      <c r="J69" s="2">
        <f>+VLOOKUP($A69,'All effects'!$O$11:$Z$123,J$1,FALSE)</f>
        <v>1757370063.56757</v>
      </c>
      <c r="K69" s="2">
        <f>+VLOOKUP($A69,'All effects'!$O$11:$Z$123,K$1,FALSE)</f>
        <v>54210993.625190131</v>
      </c>
      <c r="L69" s="2">
        <f>+VLOOKUP($A69,'All effects'!$O$11:$Z$123,L$1,FALSE)</f>
        <v>288810589.98659831</v>
      </c>
      <c r="M69" s="2">
        <f>+VLOOKUP($A69,'All effects'!$O$11:$Z$123,M$1,FALSE)</f>
        <v>0</v>
      </c>
      <c r="N69" s="2">
        <f>+VLOOKUP($A69,'All effects'!$O$11:$Z$123,N$1,FALSE)</f>
        <v>-51443699.54642608</v>
      </c>
      <c r="O69" s="1">
        <f t="shared" si="18"/>
        <v>-7564813.3309993837</v>
      </c>
      <c r="P69" s="1">
        <f t="shared" si="19"/>
        <v>-7564813.3309993837</v>
      </c>
      <c r="Q69" s="1">
        <f t="shared" si="20"/>
        <v>3245468.1924711219</v>
      </c>
      <c r="R69" s="1">
        <f t="shared" si="21"/>
        <v>-6933855.9944349779</v>
      </c>
      <c r="S69" s="1">
        <f t="shared" si="22"/>
        <v>3876425.5290355277</v>
      </c>
      <c r="T69" s="1">
        <f t="shared" si="31"/>
        <v>119579.18482830086</v>
      </c>
      <c r="U69" s="1">
        <f t="shared" si="32"/>
        <v>637061.46319978894</v>
      </c>
      <c r="V69" s="21">
        <f t="shared" si="33"/>
        <v>0</v>
      </c>
      <c r="W69" s="1">
        <f t="shared" si="34"/>
        <v>-113475.05819290517</v>
      </c>
      <c r="X69" s="1">
        <f t="shared" si="35"/>
        <v>8.5502397236307037E-2</v>
      </c>
      <c r="Y69" s="1">
        <f t="shared" si="36"/>
        <v>5.7679095376914652E-2</v>
      </c>
      <c r="Z69" s="1">
        <f t="shared" si="37"/>
        <v>0.16273258197283502</v>
      </c>
      <c r="AA69" s="1">
        <f t="shared" si="38"/>
        <v>0.2</v>
      </c>
      <c r="AB69" s="1">
        <f t="shared" si="25"/>
        <v>1.6050968501342408E-4</v>
      </c>
      <c r="AC69" s="1">
        <f t="shared" si="39"/>
        <v>2.205810608362216E-3</v>
      </c>
    </row>
    <row r="70" spans="1:29" x14ac:dyDescent="0.35">
      <c r="A70" s="1" t="s">
        <v>22</v>
      </c>
      <c r="B70" s="1">
        <v>0.9</v>
      </c>
      <c r="C70" s="1">
        <v>1.05</v>
      </c>
      <c r="D70" s="1">
        <v>0.01</v>
      </c>
      <c r="E70" s="1">
        <v>1.3</v>
      </c>
      <c r="F70" s="2">
        <f>+VLOOKUP($A70,'All effects'!$O$11:$Z$123,F$1,FALSE)</f>
        <v>-3519075487.70788</v>
      </c>
      <c r="G70" s="2">
        <f>+VLOOKUP($A70,'All effects'!$O$11:$Z$123,G$1,FALSE)</f>
        <v>-3519075487.70788</v>
      </c>
      <c r="H70" s="2">
        <f>+VLOOKUP($A70,'All effects'!$O$11:$Z$123,H$1,FALSE)</f>
        <v>1179569909.53951</v>
      </c>
      <c r="I70" s="2">
        <f>+VLOOKUP($A70,'All effects'!$O$11:$Z$123,I$1,FALSE)</f>
        <v>-3255523787.2452502</v>
      </c>
      <c r="J70" s="2">
        <f>+VLOOKUP($A70,'All effects'!$O$11:$Z$123,J$1,FALSE)</f>
        <v>1443121610.00214</v>
      </c>
      <c r="K70" s="2">
        <f>+VLOOKUP($A70,'All effects'!$O$11:$Z$123,K$1,FALSE)</f>
        <v>42875303.667195395</v>
      </c>
      <c r="L70" s="2">
        <f>+VLOOKUP($A70,'All effects'!$O$11:$Z$123,L$1,FALSE)</f>
        <v>271605136.76199192</v>
      </c>
      <c r="M70" s="2">
        <f>+VLOOKUP($A70,'All effects'!$O$11:$Z$123,M$1,FALSE)</f>
        <v>0</v>
      </c>
      <c r="N70" s="2">
        <f>+VLOOKUP($A70,'All effects'!$O$11:$Z$123,N$1,FALSE)</f>
        <v>-34821867.367835753</v>
      </c>
      <c r="O70" s="1">
        <f t="shared" si="18"/>
        <v>-7762414.0424134806</v>
      </c>
      <c r="P70" s="1">
        <f t="shared" si="19"/>
        <v>-7762414.0424134806</v>
      </c>
      <c r="Q70" s="1">
        <f t="shared" si="20"/>
        <v>2601907.8197671105</v>
      </c>
      <c r="R70" s="1">
        <f t="shared" si="21"/>
        <v>-7181068.9056811109</v>
      </c>
      <c r="S70" s="1">
        <f t="shared" si="22"/>
        <v>3183252.9564994811</v>
      </c>
      <c r="T70" s="1">
        <f t="shared" si="31"/>
        <v>94574.799665851024</v>
      </c>
      <c r="U70" s="1">
        <f t="shared" si="32"/>
        <v>599109.49195527227</v>
      </c>
      <c r="V70" s="21">
        <f t="shared" si="33"/>
        <v>0</v>
      </c>
      <c r="W70" s="1">
        <f t="shared" si="34"/>
        <v>-76810.444442954176</v>
      </c>
      <c r="X70" s="1">
        <f t="shared" si="35"/>
        <v>8.5502397236307037E-2</v>
      </c>
      <c r="Y70" s="1">
        <f t="shared" si="36"/>
        <v>5.7679095376914652E-2</v>
      </c>
      <c r="Z70" s="1">
        <f t="shared" si="37"/>
        <v>0.16273258197283502</v>
      </c>
      <c r="AA70" s="1">
        <f t="shared" si="38"/>
        <v>0.2</v>
      </c>
      <c r="AB70" s="1">
        <f t="shared" si="25"/>
        <v>1.6050968501342408E-4</v>
      </c>
      <c r="AC70" s="1">
        <f t="shared" si="39"/>
        <v>2.205810608362216E-3</v>
      </c>
    </row>
    <row r="71" spans="1:29" x14ac:dyDescent="0.35">
      <c r="A71" s="1" t="s">
        <v>27</v>
      </c>
      <c r="B71" s="1">
        <v>0.94999999999999896</v>
      </c>
      <c r="C71" s="1">
        <v>0.94999999999999896</v>
      </c>
      <c r="D71" s="1">
        <v>-5.0000000000000001E-3</v>
      </c>
      <c r="E71" s="1">
        <v>0.9</v>
      </c>
      <c r="F71" s="2">
        <f>+VLOOKUP($A71,'All effects'!$O$11:$Z$123,F$1,FALSE)</f>
        <v>364915897.33785999</v>
      </c>
      <c r="G71" s="2">
        <f>+VLOOKUP($A71,'All effects'!$O$11:$Z$123,G$1,FALSE)</f>
        <v>364915897.33785897</v>
      </c>
      <c r="H71" s="2">
        <f>+VLOOKUP($A71,'All effects'!$O$11:$Z$123,H$1,FALSE)</f>
        <v>1185855336.6182899</v>
      </c>
      <c r="I71" s="2">
        <f>+VLOOKUP($A71,'All effects'!$O$11:$Z$123,I$1,FALSE)</f>
        <v>492298286.281802</v>
      </c>
      <c r="J71" s="2">
        <f>+VLOOKUP($A71,'All effects'!$O$11:$Z$123,J$1,FALSE)</f>
        <v>1313237725.5622301</v>
      </c>
      <c r="K71" s="2">
        <f>+VLOOKUP($A71,'All effects'!$O$11:$Z$123,K$1,FALSE)</f>
        <v>35621713.71439299</v>
      </c>
      <c r="L71" s="2">
        <f>+VLOOKUP($A71,'All effects'!$O$11:$Z$123,L$1,FALSE)</f>
        <v>109544540.215288</v>
      </c>
      <c r="M71" s="2">
        <f>+VLOOKUP($A71,'All effects'!$O$11:$Z$123,M$1,FALSE)</f>
        <v>0</v>
      </c>
      <c r="N71" s="2">
        <f>+VLOOKUP($A71,'All effects'!$O$11:$Z$123,N$1,FALSE)</f>
        <v>-53459562.443047829</v>
      </c>
      <c r="O71" s="1">
        <f t="shared" si="18"/>
        <v>1345993.8935695095</v>
      </c>
      <c r="P71" s="1">
        <f t="shared" si="19"/>
        <v>1345993.8935695058</v>
      </c>
      <c r="Q71" s="1">
        <f t="shared" si="20"/>
        <v>4374032.628858651</v>
      </c>
      <c r="R71" s="1">
        <f t="shared" si="21"/>
        <v>1815844.3958842892</v>
      </c>
      <c r="S71" s="1">
        <f t="shared" si="22"/>
        <v>4843883.1311734244</v>
      </c>
      <c r="T71" s="1">
        <f t="shared" si="31"/>
        <v>131390.84783051396</v>
      </c>
      <c r="U71" s="1">
        <f t="shared" si="32"/>
        <v>404055.51876284252</v>
      </c>
      <c r="V71" s="21">
        <f t="shared" si="33"/>
        <v>0</v>
      </c>
      <c r="W71" s="1">
        <f t="shared" si="34"/>
        <v>-197185.83138245431</v>
      </c>
      <c r="X71" s="1">
        <f t="shared" si="35"/>
        <v>0.10698004544142981</v>
      </c>
      <c r="Y71" s="1">
        <f t="shared" si="36"/>
        <v>5.7679095376910239E-2</v>
      </c>
      <c r="Z71" s="1">
        <f t="shared" si="37"/>
        <v>0.21748640442715655</v>
      </c>
      <c r="AA71" s="1">
        <f t="shared" si="38"/>
        <v>0.2</v>
      </c>
      <c r="AB71" s="1">
        <f t="shared" si="25"/>
        <v>2.6840050430350517E-4</v>
      </c>
      <c r="AC71" s="1">
        <f t="shared" si="39"/>
        <v>3.6885044016685066E-3</v>
      </c>
    </row>
    <row r="72" spans="1:29" x14ac:dyDescent="0.35">
      <c r="A72" s="1" t="s">
        <v>28</v>
      </c>
      <c r="B72" s="1">
        <v>0.94999999999999896</v>
      </c>
      <c r="C72" s="1">
        <v>0.94999999999999896</v>
      </c>
      <c r="D72" s="1">
        <v>-5.0000000000000001E-3</v>
      </c>
      <c r="E72" s="1">
        <v>1.3</v>
      </c>
      <c r="F72" s="2">
        <f>+VLOOKUP($A72,'All effects'!$O$11:$Z$123,F$1,FALSE)</f>
        <v>449984572.179995</v>
      </c>
      <c r="G72" s="2">
        <f>+VLOOKUP($A72,'All effects'!$O$11:$Z$123,G$1,FALSE)</f>
        <v>449984572.179995</v>
      </c>
      <c r="H72" s="2">
        <f>+VLOOKUP($A72,'All effects'!$O$11:$Z$123,H$1,FALSE)</f>
        <v>1197709295.4478199</v>
      </c>
      <c r="I72" s="2">
        <f>+VLOOKUP($A72,'All effects'!$O$11:$Z$123,I$1,FALSE)</f>
        <v>557808493.443874</v>
      </c>
      <c r="J72" s="2">
        <f>+VLOOKUP($A72,'All effects'!$O$11:$Z$123,J$1,FALSE)</f>
        <v>1305533216.7117</v>
      </c>
      <c r="K72" s="2">
        <f>+VLOOKUP($A72,'All effects'!$O$11:$Z$123,K$1,FALSE)</f>
        <v>29407016.194711946</v>
      </c>
      <c r="L72" s="2">
        <f>+VLOOKUP($A72,'All effects'!$O$11:$Z$123,L$1,FALSE)</f>
        <v>99807386.774209678</v>
      </c>
      <c r="M72" s="2">
        <f>+VLOOKUP($A72,'All effects'!$O$11:$Z$123,M$1,FALSE)</f>
        <v>0</v>
      </c>
      <c r="N72" s="2">
        <f>+VLOOKUP($A72,'All effects'!$O$11:$Z$123,N$1,FALSE)</f>
        <v>-37423550.684381053</v>
      </c>
      <c r="O72" s="1">
        <f t="shared" si="18"/>
        <v>1659770.0751688313</v>
      </c>
      <c r="P72" s="1">
        <f t="shared" si="19"/>
        <v>1659770.0751688313</v>
      </c>
      <c r="Q72" s="1">
        <f t="shared" si="20"/>
        <v>4417756.0081785694</v>
      </c>
      <c r="R72" s="1">
        <f t="shared" si="21"/>
        <v>2057479.0833558075</v>
      </c>
      <c r="S72" s="1">
        <f t="shared" si="22"/>
        <v>4815465.0163655495</v>
      </c>
      <c r="T72" s="1">
        <f t="shared" si="31"/>
        <v>108467.90867413206</v>
      </c>
      <c r="U72" s="1">
        <f t="shared" si="32"/>
        <v>368139.98543570348</v>
      </c>
      <c r="V72" s="21">
        <f t="shared" si="33"/>
        <v>0</v>
      </c>
      <c r="W72" s="1">
        <f t="shared" si="34"/>
        <v>-138036.93142540398</v>
      </c>
      <c r="X72" s="1">
        <f t="shared" si="35"/>
        <v>0.10698004544142981</v>
      </c>
      <c r="Y72" s="1">
        <f t="shared" si="36"/>
        <v>5.7679095376910239E-2</v>
      </c>
      <c r="Z72" s="1">
        <f t="shared" si="37"/>
        <v>0.21748640442715655</v>
      </c>
      <c r="AA72" s="1">
        <f t="shared" si="38"/>
        <v>0.2</v>
      </c>
      <c r="AB72" s="1">
        <f t="shared" si="25"/>
        <v>2.6840050430350517E-4</v>
      </c>
      <c r="AC72" s="1">
        <f t="shared" si="39"/>
        <v>3.6885044016685066E-3</v>
      </c>
    </row>
    <row r="73" spans="1:29" x14ac:dyDescent="0.35">
      <c r="A73" s="1" t="s">
        <v>29</v>
      </c>
      <c r="B73" s="1">
        <v>0.94999999999999896</v>
      </c>
      <c r="C73" s="1">
        <v>0.94999999999999896</v>
      </c>
      <c r="D73" s="1">
        <v>0.01</v>
      </c>
      <c r="E73" s="1">
        <v>0.9</v>
      </c>
      <c r="F73" s="2">
        <f>+VLOOKUP($A73,'All effects'!$O$11:$Z$123,F$1,FALSE)</f>
        <v>-1774937722.1695099</v>
      </c>
      <c r="G73" s="2">
        <f>+VLOOKUP($A73,'All effects'!$O$11:$Z$123,G$1,FALSE)</f>
        <v>-1774937722.1695099</v>
      </c>
      <c r="H73" s="2">
        <f>+VLOOKUP($A73,'All effects'!$O$11:$Z$123,H$1,FALSE)</f>
        <v>924378850.59357095</v>
      </c>
      <c r="I73" s="2">
        <f>+VLOOKUP($A73,'All effects'!$O$11:$Z$123,I$1,FALSE)</f>
        <v>-1580796436.01824</v>
      </c>
      <c r="J73" s="2">
        <f>+VLOOKUP($A73,'All effects'!$O$11:$Z$123,J$1,FALSE)</f>
        <v>1118520136.7448399</v>
      </c>
      <c r="K73" s="2">
        <f>+VLOOKUP($A73,'All effects'!$O$11:$Z$123,K$1,FALSE)</f>
        <v>46028224.202753909</v>
      </c>
      <c r="L73" s="2">
        <f>+VLOOKUP($A73,'All effects'!$O$11:$Z$123,L$1,FALSE)</f>
        <v>188559033.9410013</v>
      </c>
      <c r="M73" s="2">
        <f>+VLOOKUP($A73,'All effects'!$O$11:$Z$123,M$1,FALSE)</f>
        <v>0</v>
      </c>
      <c r="N73" s="2">
        <f>+VLOOKUP($A73,'All effects'!$O$11:$Z$123,N$1,FALSE)</f>
        <v>-51610476.413025059</v>
      </c>
      <c r="O73" s="1">
        <f t="shared" si="18"/>
        <v>-4898643.4157635244</v>
      </c>
      <c r="P73" s="1">
        <f t="shared" si="19"/>
        <v>-4898643.4157635244</v>
      </c>
      <c r="Q73" s="1">
        <f t="shared" si="20"/>
        <v>2551189.4381265501</v>
      </c>
      <c r="R73" s="1">
        <f t="shared" si="21"/>
        <v>-4362833.6680444125</v>
      </c>
      <c r="S73" s="1">
        <f t="shared" si="22"/>
        <v>3086999.1858456596</v>
      </c>
      <c r="T73" s="1">
        <f t="shared" si="31"/>
        <v>127033.10916988576</v>
      </c>
      <c r="U73" s="1">
        <f t="shared" si="32"/>
        <v>520403.31249977421</v>
      </c>
      <c r="V73" s="21">
        <f t="shared" si="33"/>
        <v>0</v>
      </c>
      <c r="W73" s="1">
        <f t="shared" si="34"/>
        <v>-142439.54438923066</v>
      </c>
      <c r="X73" s="1">
        <f t="shared" si="35"/>
        <v>0.10698004544142981</v>
      </c>
      <c r="Y73" s="1">
        <f t="shared" si="36"/>
        <v>5.7679095376910239E-2</v>
      </c>
      <c r="Z73" s="1">
        <f t="shared" si="37"/>
        <v>0.16273258197283502</v>
      </c>
      <c r="AA73" s="1">
        <f t="shared" si="38"/>
        <v>0.2</v>
      </c>
      <c r="AB73" s="1">
        <f t="shared" si="25"/>
        <v>2.0082867792662175E-4</v>
      </c>
      <c r="AC73" s="1">
        <f t="shared" si="39"/>
        <v>2.759895941462049E-3</v>
      </c>
    </row>
    <row r="74" spans="1:29" x14ac:dyDescent="0.35">
      <c r="A74" s="1" t="s">
        <v>30</v>
      </c>
      <c r="B74" s="1">
        <v>0.94999999999999896</v>
      </c>
      <c r="C74" s="1">
        <v>0.94999999999999896</v>
      </c>
      <c r="D74" s="1">
        <v>0.01</v>
      </c>
      <c r="E74" s="1">
        <v>1.3</v>
      </c>
      <c r="F74" s="2">
        <f>+VLOOKUP($A74,'All effects'!$O$11:$Z$123,F$1,FALSE)</f>
        <v>-1971933670.60339</v>
      </c>
      <c r="G74" s="2">
        <f>+VLOOKUP($A74,'All effects'!$O$11:$Z$123,G$1,FALSE)</f>
        <v>-1971933670.60339</v>
      </c>
      <c r="H74" s="2">
        <f>+VLOOKUP($A74,'All effects'!$O$11:$Z$123,H$1,FALSE)</f>
        <v>603472782.30287004</v>
      </c>
      <c r="I74" s="2">
        <f>+VLOOKUP($A74,'All effects'!$O$11:$Z$123,I$1,FALSE)</f>
        <v>-1799873957.7487299</v>
      </c>
      <c r="J74" s="2">
        <f>+VLOOKUP($A74,'All effects'!$O$11:$Z$123,J$1,FALSE)</f>
        <v>775532495.15753305</v>
      </c>
      <c r="K74" s="2">
        <f>+VLOOKUP($A74,'All effects'!$O$11:$Z$123,K$1,FALSE)</f>
        <v>59443854.603103258</v>
      </c>
      <c r="L74" s="2">
        <f>+VLOOKUP($A74,'All effects'!$O$11:$Z$123,L$1,FALSE)</f>
        <v>196331030.66006145</v>
      </c>
      <c r="M74" s="2">
        <f>+VLOOKUP($A74,'All effects'!$O$11:$Z$123,M$1,FALSE)</f>
        <v>0</v>
      </c>
      <c r="N74" s="2">
        <f>+VLOOKUP($A74,'All effects'!$O$11:$Z$123,N$1,FALSE)</f>
        <v>-35172536.797705226</v>
      </c>
      <c r="O74" s="1">
        <f t="shared" si="18"/>
        <v>-5442331.7343306569</v>
      </c>
      <c r="P74" s="1">
        <f t="shared" si="19"/>
        <v>-5442331.7343306569</v>
      </c>
      <c r="Q74" s="1">
        <f t="shared" si="20"/>
        <v>1665522.0826605016</v>
      </c>
      <c r="R74" s="1">
        <f t="shared" si="21"/>
        <v>-4967464.8311339552</v>
      </c>
      <c r="S74" s="1">
        <f t="shared" si="22"/>
        <v>2140388.9858572115</v>
      </c>
      <c r="T74" s="1">
        <f t="shared" si="31"/>
        <v>164058.85306396481</v>
      </c>
      <c r="U74" s="1">
        <f t="shared" si="32"/>
        <v>541853.21470176475</v>
      </c>
      <c r="V74" s="21">
        <f t="shared" si="33"/>
        <v>0</v>
      </c>
      <c r="W74" s="1">
        <f t="shared" si="34"/>
        <v>-97072.541558911224</v>
      </c>
      <c r="X74" s="1">
        <f t="shared" si="35"/>
        <v>0.10698004544142981</v>
      </c>
      <c r="Y74" s="1">
        <f t="shared" si="36"/>
        <v>5.7679095376910239E-2</v>
      </c>
      <c r="Z74" s="1">
        <f t="shared" si="37"/>
        <v>0.16273258197283502</v>
      </c>
      <c r="AA74" s="1">
        <f t="shared" si="38"/>
        <v>0.2</v>
      </c>
      <c r="AB74" s="1">
        <f t="shared" si="25"/>
        <v>2.0082867792662175E-4</v>
      </c>
      <c r="AC74" s="1">
        <f t="shared" si="39"/>
        <v>2.759895941462049E-3</v>
      </c>
    </row>
    <row r="75" spans="1:29" x14ac:dyDescent="0.35">
      <c r="A75" s="1" t="s">
        <v>32</v>
      </c>
      <c r="B75" s="1">
        <v>0.94999999999999896</v>
      </c>
      <c r="C75" s="1">
        <v>1</v>
      </c>
      <c r="D75" s="1">
        <v>-5.0000000000000001E-3</v>
      </c>
      <c r="E75" s="1">
        <v>0.9</v>
      </c>
      <c r="F75" s="2">
        <f>+VLOOKUP($A75,'All effects'!$O$11:$Z$123,F$1,FALSE)</f>
        <v>1741329527.3090799</v>
      </c>
      <c r="G75" s="2">
        <f>+VLOOKUP($A75,'All effects'!$O$11:$Z$123,G$1,FALSE)</f>
        <v>1741329527.3090799</v>
      </c>
      <c r="H75" s="2">
        <f>+VLOOKUP($A75,'All effects'!$O$11:$Z$123,H$1,FALSE)</f>
        <v>1550577250.33284</v>
      </c>
      <c r="I75" s="2">
        <f>+VLOOKUP($A75,'All effects'!$O$11:$Z$123,I$1,FALSE)</f>
        <v>1847578297.53496</v>
      </c>
      <c r="J75" s="2">
        <f>+VLOOKUP($A75,'All effects'!$O$11:$Z$123,J$1,FALSE)</f>
        <v>1656826020.5587101</v>
      </c>
      <c r="K75" s="2">
        <f>+VLOOKUP($A75,'All effects'!$O$11:$Z$123,K$1,FALSE)</f>
        <v>30542192.327084117</v>
      </c>
      <c r="L75" s="2">
        <f>+VLOOKUP($A75,'All effects'!$O$11:$Z$123,L$1,FALSE)</f>
        <v>83249525.801305503</v>
      </c>
      <c r="M75" s="2">
        <f>+VLOOKUP($A75,'All effects'!$O$11:$Z$123,M$1,FALSE)</f>
        <v>0</v>
      </c>
      <c r="N75" s="2">
        <f>+VLOOKUP($A75,'All effects'!$O$11:$Z$123,N$1,FALSE)</f>
        <v>-53541436.751655817</v>
      </c>
      <c r="O75" s="1">
        <f t="shared" si="18"/>
        <v>43427628.413569726</v>
      </c>
      <c r="P75" s="1">
        <f t="shared" si="19"/>
        <v>43427628.413569726</v>
      </c>
      <c r="Q75" s="1">
        <f t="shared" si="20"/>
        <v>38670390.410279319</v>
      </c>
      <c r="R75" s="1">
        <f t="shared" si="21"/>
        <v>46077403.795199312</v>
      </c>
      <c r="S75" s="1">
        <f t="shared" si="22"/>
        <v>41320165.791908652</v>
      </c>
      <c r="T75" s="1">
        <f t="shared" si="31"/>
        <v>761702.45695314778</v>
      </c>
      <c r="U75" s="1">
        <f t="shared" si="32"/>
        <v>2076189.1505347872</v>
      </c>
      <c r="V75" s="21">
        <f t="shared" si="33"/>
        <v>0</v>
      </c>
      <c r="W75" s="1">
        <f t="shared" si="34"/>
        <v>-1335288.6880478675</v>
      </c>
      <c r="X75" s="1">
        <f t="shared" si="35"/>
        <v>0.10698004544142981</v>
      </c>
      <c r="Y75" s="1">
        <f t="shared" si="36"/>
        <v>0.38998983123577174</v>
      </c>
      <c r="Z75" s="1">
        <f t="shared" si="37"/>
        <v>0.21748640442715655</v>
      </c>
      <c r="AA75" s="1">
        <f t="shared" si="38"/>
        <v>0.2</v>
      </c>
      <c r="AB75" s="1">
        <f t="shared" si="25"/>
        <v>1.8147557046954363E-3</v>
      </c>
      <c r="AC75" s="1">
        <f t="shared" si="39"/>
        <v>2.4939351071982068E-2</v>
      </c>
    </row>
    <row r="76" spans="1:29" x14ac:dyDescent="0.35">
      <c r="A76" s="1" t="s">
        <v>33</v>
      </c>
      <c r="B76" s="1">
        <v>0.94999999999999896</v>
      </c>
      <c r="C76" s="1">
        <v>1</v>
      </c>
      <c r="D76" s="1">
        <v>-5.0000000000000001E-3</v>
      </c>
      <c r="E76" s="1">
        <v>1.3</v>
      </c>
      <c r="F76" s="2">
        <f>+VLOOKUP($A76,'All effects'!$O$11:$Z$123,F$1,FALSE)</f>
        <v>456290581.22150999</v>
      </c>
      <c r="G76" s="2">
        <f>+VLOOKUP($A76,'All effects'!$O$11:$Z$123,G$1,FALSE)</f>
        <v>456290581.22150898</v>
      </c>
      <c r="H76" s="2">
        <f>+VLOOKUP($A76,'All effects'!$O$11:$Z$123,H$1,FALSE)</f>
        <v>1282081987.93806</v>
      </c>
      <c r="I76" s="2">
        <f>+VLOOKUP($A76,'All effects'!$O$11:$Z$123,I$1,FALSE)</f>
        <v>563698121.85412002</v>
      </c>
      <c r="J76" s="2">
        <f>+VLOOKUP($A76,'All effects'!$O$11:$Z$123,J$1,FALSE)</f>
        <v>1389489528.5706699</v>
      </c>
      <c r="K76" s="2">
        <f>+VLOOKUP($A76,'All effects'!$O$11:$Z$123,K$1,FALSE)</f>
        <v>30047337.309341457</v>
      </c>
      <c r="L76" s="2">
        <f>+VLOOKUP($A76,'All effects'!$O$11:$Z$123,L$1,FALSE)</f>
        <v>99842814.290181249</v>
      </c>
      <c r="M76" s="2">
        <f>+VLOOKUP($A76,'All effects'!$O$11:$Z$123,M$1,FALSE)</f>
        <v>0</v>
      </c>
      <c r="N76" s="2">
        <f>+VLOOKUP($A76,'All effects'!$O$11:$Z$123,N$1,FALSE)</f>
        <v>-37612063.651770577</v>
      </c>
      <c r="O76" s="1">
        <f t="shared" si="18"/>
        <v>11379590.995921986</v>
      </c>
      <c r="P76" s="1">
        <f t="shared" si="19"/>
        <v>11379590.99592196</v>
      </c>
      <c r="Q76" s="1">
        <f t="shared" si="20"/>
        <v>31974292.800251957</v>
      </c>
      <c r="R76" s="1">
        <f t="shared" si="21"/>
        <v>14058265.359536827</v>
      </c>
      <c r="S76" s="1">
        <f t="shared" si="22"/>
        <v>34652967.163866796</v>
      </c>
      <c r="T76" s="1">
        <f t="shared" si="31"/>
        <v>749361.09393593168</v>
      </c>
      <c r="U76" s="1">
        <f t="shared" si="32"/>
        <v>2490014.9975975384</v>
      </c>
      <c r="V76" s="21">
        <f t="shared" si="33"/>
        <v>0</v>
      </c>
      <c r="W76" s="1">
        <f t="shared" si="34"/>
        <v>-938020.45995324233</v>
      </c>
      <c r="X76" s="1">
        <f t="shared" si="35"/>
        <v>0.10698004544142981</v>
      </c>
      <c r="Y76" s="1">
        <f t="shared" si="36"/>
        <v>0.38998983123577174</v>
      </c>
      <c r="Z76" s="1">
        <f t="shared" si="37"/>
        <v>0.21748640442715655</v>
      </c>
      <c r="AA76" s="1">
        <f t="shared" si="38"/>
        <v>0.2</v>
      </c>
      <c r="AB76" s="1">
        <f t="shared" si="25"/>
        <v>1.8147557046954363E-3</v>
      </c>
      <c r="AC76" s="1">
        <f t="shared" si="39"/>
        <v>2.4939351071982068E-2</v>
      </c>
    </row>
    <row r="77" spans="1:29" x14ac:dyDescent="0.35">
      <c r="A77" s="1" t="s">
        <v>34</v>
      </c>
      <c r="B77" s="1">
        <v>0.94999999999999896</v>
      </c>
      <c r="C77" s="1">
        <v>1</v>
      </c>
      <c r="D77" s="1">
        <v>0.01</v>
      </c>
      <c r="E77" s="1">
        <v>0.9</v>
      </c>
      <c r="F77" s="2">
        <f>+VLOOKUP($A77,'All effects'!$O$11:$Z$123,F$1,FALSE)</f>
        <v>834495053.79355896</v>
      </c>
      <c r="G77" s="2">
        <f>+VLOOKUP($A77,'All effects'!$O$11:$Z$123,G$1,FALSE)</f>
        <v>834495053.79356003</v>
      </c>
      <c r="H77" s="2">
        <f>+VLOOKUP($A77,'All effects'!$O$11:$Z$123,H$1,FALSE)</f>
        <v>1793958747.0867901</v>
      </c>
      <c r="I77" s="2">
        <f>+VLOOKUP($A77,'All effects'!$O$11:$Z$123,I$1,FALSE)</f>
        <v>1018385282.13267</v>
      </c>
      <c r="J77" s="2">
        <f>+VLOOKUP($A77,'All effects'!$O$11:$Z$123,J$1,FALSE)</f>
        <v>1977848975.4259</v>
      </c>
      <c r="K77" s="2">
        <f>+VLOOKUP($A77,'All effects'!$O$11:$Z$123,K$1,FALSE)</f>
        <v>36124963.288101003</v>
      </c>
      <c r="L77" s="2">
        <f>+VLOOKUP($A77,'All effects'!$O$11:$Z$123,L$1,FALSE)</f>
        <v>168499389.39164487</v>
      </c>
      <c r="M77" s="2">
        <f>+VLOOKUP($A77,'All effects'!$O$11:$Z$123,M$1,FALSE)</f>
        <v>0</v>
      </c>
      <c r="N77" s="2">
        <f>+VLOOKUP($A77,'All effects'!$O$11:$Z$123,N$1,FALSE)</f>
        <v>-51515802.235567592</v>
      </c>
      <c r="O77" s="1">
        <f t="shared" si="18"/>
        <v>15572248.212008197</v>
      </c>
      <c r="P77" s="1">
        <f t="shared" si="19"/>
        <v>15572248.212008215</v>
      </c>
      <c r="Q77" s="1">
        <f t="shared" si="20"/>
        <v>33476496.672740798</v>
      </c>
      <c r="R77" s="1">
        <f t="shared" si="21"/>
        <v>19003765.590621572</v>
      </c>
      <c r="S77" s="1">
        <f t="shared" si="22"/>
        <v>36908014.051354155</v>
      </c>
      <c r="T77" s="1">
        <f t="shared" si="31"/>
        <v>674116.51203286566</v>
      </c>
      <c r="U77" s="1">
        <f t="shared" si="32"/>
        <v>3144313.8018019097</v>
      </c>
      <c r="V77" s="21">
        <f t="shared" si="33"/>
        <v>0</v>
      </c>
      <c r="W77" s="1">
        <f t="shared" si="34"/>
        <v>-961320.08884433866</v>
      </c>
      <c r="X77" s="1">
        <f t="shared" si="35"/>
        <v>0.10698004544142981</v>
      </c>
      <c r="Y77" s="1">
        <f t="shared" si="36"/>
        <v>0.38998983123577174</v>
      </c>
      <c r="Z77" s="1">
        <f t="shared" si="37"/>
        <v>0.16273258197283502</v>
      </c>
      <c r="AA77" s="1">
        <f t="shared" si="38"/>
        <v>0.2</v>
      </c>
      <c r="AB77" s="1">
        <f t="shared" si="25"/>
        <v>1.3578774372258867E-3</v>
      </c>
      <c r="AC77" s="1">
        <f t="shared" si="39"/>
        <v>1.8660683656802748E-2</v>
      </c>
    </row>
    <row r="78" spans="1:29" x14ac:dyDescent="0.35">
      <c r="A78" s="1" t="s">
        <v>35</v>
      </c>
      <c r="B78" s="1">
        <v>0.94999999999999896</v>
      </c>
      <c r="C78" s="1">
        <v>1</v>
      </c>
      <c r="D78" s="1">
        <v>0.01</v>
      </c>
      <c r="E78" s="1">
        <v>1.3</v>
      </c>
      <c r="F78" s="2">
        <f>+VLOOKUP($A78,'All effects'!$O$11:$Z$123,F$1,FALSE)</f>
        <v>-3098104024.5387301</v>
      </c>
      <c r="G78" s="2">
        <f>+VLOOKUP($A78,'All effects'!$O$11:$Z$123,G$1,FALSE)</f>
        <v>-3098104024.5387301</v>
      </c>
      <c r="H78" s="2">
        <f>+VLOOKUP($A78,'All effects'!$O$11:$Z$123,H$1,FALSE)</f>
        <v>290416540.43862402</v>
      </c>
      <c r="I78" s="2">
        <f>+VLOOKUP($A78,'All effects'!$O$11:$Z$123,I$1,FALSE)</f>
        <v>-2859299256.7972002</v>
      </c>
      <c r="J78" s="2">
        <f>+VLOOKUP($A78,'All effects'!$O$11:$Z$123,J$1,FALSE)</f>
        <v>529221308.18015301</v>
      </c>
      <c r="K78" s="2">
        <f>+VLOOKUP($A78,'All effects'!$O$11:$Z$123,K$1,FALSE)</f>
        <v>39580048.208030492</v>
      </c>
      <c r="L78" s="2">
        <f>+VLOOKUP($A78,'All effects'!$O$11:$Z$123,L$1,FALSE)</f>
        <v>243268918.66360113</v>
      </c>
      <c r="M78" s="2">
        <f>+VLOOKUP($A78,'All effects'!$O$11:$Z$123,M$1,FALSE)</f>
        <v>0</v>
      </c>
      <c r="N78" s="2">
        <f>+VLOOKUP($A78,'All effects'!$O$11:$Z$123,N$1,FALSE)</f>
        <v>-35115897.285957955</v>
      </c>
      <c r="O78" s="1">
        <f t="shared" si="18"/>
        <v>-57812739.137784705</v>
      </c>
      <c r="P78" s="1">
        <f t="shared" si="19"/>
        <v>-57812739.137784705</v>
      </c>
      <c r="Q78" s="1">
        <f t="shared" si="20"/>
        <v>5419371.1898282254</v>
      </c>
      <c r="R78" s="1">
        <f t="shared" si="21"/>
        <v>-53356478.911223762</v>
      </c>
      <c r="S78" s="1">
        <f t="shared" si="22"/>
        <v>9875631.4163891524</v>
      </c>
      <c r="T78" s="1">
        <f t="shared" si="31"/>
        <v>738590.7587310595</v>
      </c>
      <c r="U78" s="1">
        <f t="shared" si="32"/>
        <v>4539564.3347139386</v>
      </c>
      <c r="V78" s="21">
        <f t="shared" si="33"/>
        <v>0</v>
      </c>
      <c r="W78" s="1">
        <f t="shared" si="34"/>
        <v>-655286.65057803958</v>
      </c>
      <c r="X78" s="1">
        <f t="shared" ref="X78:X109" si="40">+VLOOKUP(B78,$AE$14:$AI$26,3,FALSE)</f>
        <v>0.10698004544142981</v>
      </c>
      <c r="Y78" s="1">
        <f t="shared" ref="Y78:Y109" si="41">+VLOOKUP(C78,$AK$14:$AO$22,3,FALSE)</f>
        <v>0.38998983123577174</v>
      </c>
      <c r="Z78" s="1">
        <f t="shared" ref="Z78:Z109" si="42">+VLOOKUP(D78,$AQ$14:$AU$18,3,FALSE)</f>
        <v>0.16273258197283502</v>
      </c>
      <c r="AA78" s="1">
        <f t="shared" ref="AA78:AA109" si="43">+VLOOKUP(E78,$AW$14:$BA$18,3,FALSE)</f>
        <v>0.2</v>
      </c>
      <c r="AB78" s="1">
        <f t="shared" si="25"/>
        <v>1.3578774372258867E-3</v>
      </c>
      <c r="AC78" s="1">
        <f t="shared" ref="AC78:AC109" si="44">+AB78/SUM($AB$14:$AB$125)</f>
        <v>1.8660683656802748E-2</v>
      </c>
    </row>
    <row r="79" spans="1:29" x14ac:dyDescent="0.35">
      <c r="A79" s="1" t="s">
        <v>37</v>
      </c>
      <c r="B79" s="1">
        <v>0.94999999999999896</v>
      </c>
      <c r="C79" s="1">
        <v>1.05</v>
      </c>
      <c r="D79" s="1">
        <v>-5.0000000000000001E-3</v>
      </c>
      <c r="E79" s="1">
        <v>0.9</v>
      </c>
      <c r="F79" s="2">
        <f>+VLOOKUP($A79,'All effects'!$O$11:$Z$123,F$1,FALSE)</f>
        <v>-406360721.85389298</v>
      </c>
      <c r="G79" s="2">
        <f>+VLOOKUP($A79,'All effects'!$O$11:$Z$123,G$1,FALSE)</f>
        <v>-406360721.85389203</v>
      </c>
      <c r="H79" s="2">
        <f>+VLOOKUP($A79,'All effects'!$O$11:$Z$123,H$1,FALSE)</f>
        <v>1058448292.9956</v>
      </c>
      <c r="I79" s="2">
        <f>+VLOOKUP($A79,'All effects'!$O$11:$Z$123,I$1,FALSE)</f>
        <v>-263704289.274176</v>
      </c>
      <c r="J79" s="2">
        <f>+VLOOKUP($A79,'All effects'!$O$11:$Z$123,J$1,FALSE)</f>
        <v>1201104725.57532</v>
      </c>
      <c r="K79" s="2">
        <f>+VLOOKUP($A79,'All effects'!$O$11:$Z$123,K$1,FALSE)</f>
        <v>35747215.830672204</v>
      </c>
      <c r="L79" s="2">
        <f>+VLOOKUP($A79,'All effects'!$O$11:$Z$123,L$1,FALSE)</f>
        <v>124750221.08203653</v>
      </c>
      <c r="M79" s="2">
        <f>+VLOOKUP($A79,'All effects'!$O$11:$Z$123,M$1,FALSE)</f>
        <v>0</v>
      </c>
      <c r="N79" s="2">
        <f>+VLOOKUP($A79,'All effects'!$O$11:$Z$123,N$1,FALSE)</f>
        <v>-53653427.328351423</v>
      </c>
      <c r="O79" s="1">
        <f t="shared" ref="O79:O125" si="45">+F79*$AC79</f>
        <v>-1498863.311223391</v>
      </c>
      <c r="P79" s="1">
        <f t="shared" ref="P79:P125" si="46">+G79*$AC79</f>
        <v>-1498863.3112233875</v>
      </c>
      <c r="Q79" s="1">
        <f t="shared" ref="Q79:Q125" si="47">+H79*$AC79</f>
        <v>3904091.1876530875</v>
      </c>
      <c r="R79" s="1">
        <f t="shared" ref="R79:R125" si="48">+I79*$AC79</f>
        <v>-972674.431726738</v>
      </c>
      <c r="S79" s="1">
        <f t="shared" ref="S79:S125" si="49">+J79*$AC79</f>
        <v>4430280.0671497518</v>
      </c>
      <c r="T79" s="1">
        <f t="shared" si="31"/>
        <v>131853.76293883868</v>
      </c>
      <c r="U79" s="1">
        <f t="shared" si="32"/>
        <v>460141.73957024637</v>
      </c>
      <c r="V79" s="21">
        <f t="shared" si="33"/>
        <v>0</v>
      </c>
      <c r="W79" s="1">
        <f t="shared" si="34"/>
        <v>-197900.90286524076</v>
      </c>
      <c r="X79" s="1">
        <f t="shared" si="40"/>
        <v>0.10698004544142981</v>
      </c>
      <c r="Y79" s="1">
        <f t="shared" si="41"/>
        <v>5.7679095376914652E-2</v>
      </c>
      <c r="Z79" s="1">
        <f t="shared" si="42"/>
        <v>0.21748640442715655</v>
      </c>
      <c r="AA79" s="1">
        <f t="shared" si="43"/>
        <v>0.2</v>
      </c>
      <c r="AB79" s="1">
        <f t="shared" ref="AB79:AB125" si="50">+X79*Y79*Z79*AA79</f>
        <v>2.6840050430352577E-4</v>
      </c>
      <c r="AC79" s="1">
        <f t="shared" si="44"/>
        <v>3.6885044016687898E-3</v>
      </c>
    </row>
    <row r="80" spans="1:29" x14ac:dyDescent="0.35">
      <c r="A80" s="1" t="s">
        <v>38</v>
      </c>
      <c r="B80" s="1">
        <v>0.94999999999999896</v>
      </c>
      <c r="C80" s="1">
        <v>1.05</v>
      </c>
      <c r="D80" s="1">
        <v>-5.0000000000000001E-3</v>
      </c>
      <c r="E80" s="1">
        <v>1.3</v>
      </c>
      <c r="F80" s="2">
        <f>+VLOOKUP($A80,'All effects'!$O$11:$Z$123,F$1,FALSE)</f>
        <v>37102274.012300797</v>
      </c>
      <c r="G80" s="2">
        <f>+VLOOKUP($A80,'All effects'!$O$11:$Z$123,G$1,FALSE)</f>
        <v>37102274.0123007</v>
      </c>
      <c r="H80" s="2">
        <f>+VLOOKUP($A80,'All effects'!$O$11:$Z$123,H$1,FALSE)</f>
        <v>1146279737.4727001</v>
      </c>
      <c r="I80" s="2">
        <f>+VLOOKUP($A80,'All effects'!$O$11:$Z$123,I$1,FALSE)</f>
        <v>151857859.08755299</v>
      </c>
      <c r="J80" s="2">
        <f>+VLOOKUP($A80,'All effects'!$O$11:$Z$123,J$1,FALSE)</f>
        <v>1261035322.54795</v>
      </c>
      <c r="K80" s="2">
        <f>+VLOOKUP($A80,'All effects'!$O$11:$Z$123,K$1,FALSE)</f>
        <v>30781631.173754141</v>
      </c>
      <c r="L80" s="2">
        <f>+VLOOKUP($A80,'All effects'!$O$11:$Z$123,L$1,FALSE)</f>
        <v>108048195.17318816</v>
      </c>
      <c r="M80" s="2">
        <f>+VLOOKUP($A80,'All effects'!$O$11:$Z$123,M$1,FALSE)</f>
        <v>0</v>
      </c>
      <c r="N80" s="2">
        <f>+VLOOKUP($A80,'All effects'!$O$11:$Z$123,N$1,FALSE)</f>
        <v>-37489021.075818583</v>
      </c>
      <c r="O80" s="1">
        <f t="shared" si="45"/>
        <v>136851.90100629305</v>
      </c>
      <c r="P80" s="1">
        <f t="shared" si="46"/>
        <v>136851.90100629267</v>
      </c>
      <c r="Q80" s="1">
        <f t="shared" si="47"/>
        <v>4228057.8572117994</v>
      </c>
      <c r="R80" s="1">
        <f t="shared" si="48"/>
        <v>560128.381672438</v>
      </c>
      <c r="S80" s="1">
        <f t="shared" si="49"/>
        <v>4651334.3378779357</v>
      </c>
      <c r="T80" s="1">
        <f t="shared" si="31"/>
        <v>113538.18207493739</v>
      </c>
      <c r="U80" s="1">
        <f t="shared" si="32"/>
        <v>398536.24348867306</v>
      </c>
      <c r="V80" s="21">
        <f t="shared" si="33"/>
        <v>0</v>
      </c>
      <c r="W80" s="1">
        <f t="shared" si="34"/>
        <v>-138278.41925241088</v>
      </c>
      <c r="X80" s="1">
        <f t="shared" si="40"/>
        <v>0.10698004544142981</v>
      </c>
      <c r="Y80" s="1">
        <f t="shared" si="41"/>
        <v>5.7679095376914652E-2</v>
      </c>
      <c r="Z80" s="1">
        <f t="shared" si="42"/>
        <v>0.21748640442715655</v>
      </c>
      <c r="AA80" s="1">
        <f t="shared" si="43"/>
        <v>0.2</v>
      </c>
      <c r="AB80" s="1">
        <f t="shared" si="50"/>
        <v>2.6840050430352577E-4</v>
      </c>
      <c r="AC80" s="1">
        <f t="shared" si="44"/>
        <v>3.6885044016687898E-3</v>
      </c>
    </row>
    <row r="81" spans="1:29" x14ac:dyDescent="0.35">
      <c r="A81" s="1" t="s">
        <v>39</v>
      </c>
      <c r="B81" s="1">
        <v>0.94999999999999896</v>
      </c>
      <c r="C81" s="1">
        <v>1.05</v>
      </c>
      <c r="D81" s="1">
        <v>0.01</v>
      </c>
      <c r="E81" s="1">
        <v>0.9</v>
      </c>
      <c r="F81" s="2">
        <f>+VLOOKUP($A81,'All effects'!$O$11:$Z$123,F$1,FALSE)</f>
        <v>-2774766203.4579401</v>
      </c>
      <c r="G81" s="2">
        <f>+VLOOKUP($A81,'All effects'!$O$11:$Z$123,G$1,FALSE)</f>
        <v>-2774766203.4579401</v>
      </c>
      <c r="H81" s="2">
        <f>+VLOOKUP($A81,'All effects'!$O$11:$Z$123,H$1,FALSE)</f>
        <v>573190088.784132</v>
      </c>
      <c r="I81" s="2">
        <f>+VLOOKUP($A81,'All effects'!$O$11:$Z$123,I$1,FALSE)</f>
        <v>-2578160388.0971498</v>
      </c>
      <c r="J81" s="2">
        <f>+VLOOKUP($A81,'All effects'!$O$11:$Z$123,J$1,FALSE)</f>
        <v>769795904.14492202</v>
      </c>
      <c r="K81" s="2">
        <f>+VLOOKUP($A81,'All effects'!$O$11:$Z$123,K$1,FALSE)</f>
        <v>24419296.577237032</v>
      </c>
      <c r="L81" s="2">
        <f>+VLOOKUP($A81,'All effects'!$O$11:$Z$123,L$1,FALSE)</f>
        <v>169418013.77218187</v>
      </c>
      <c r="M81" s="2">
        <f>+VLOOKUP($A81,'All effects'!$O$11:$Z$123,M$1,FALSE)</f>
        <v>0</v>
      </c>
      <c r="N81" s="2">
        <f>+VLOOKUP($A81,'All effects'!$O$11:$Z$123,N$1,FALSE)</f>
        <v>-51607098.16584374</v>
      </c>
      <c r="O81" s="1">
        <f t="shared" si="45"/>
        <v>-7658065.9834302114</v>
      </c>
      <c r="P81" s="1">
        <f t="shared" si="46"/>
        <v>-7658065.9834302114</v>
      </c>
      <c r="Q81" s="1">
        <f t="shared" si="47"/>
        <v>1581944.9997217183</v>
      </c>
      <c r="R81" s="1">
        <f t="shared" si="48"/>
        <v>-7115454.3915480888</v>
      </c>
      <c r="S81" s="1">
        <f t="shared" si="49"/>
        <v>2124556.5916038412</v>
      </c>
      <c r="T81" s="1">
        <f t="shared" si="31"/>
        <v>67394.71751687974</v>
      </c>
      <c r="U81" s="1">
        <f t="shared" si="32"/>
        <v>467576.08862044197</v>
      </c>
      <c r="V81" s="21">
        <f t="shared" si="33"/>
        <v>0</v>
      </c>
      <c r="W81" s="1">
        <f t="shared" si="34"/>
        <v>-142430.22077855657</v>
      </c>
      <c r="X81" s="1">
        <f t="shared" si="40"/>
        <v>0.10698004544142981</v>
      </c>
      <c r="Y81" s="1">
        <f t="shared" si="41"/>
        <v>5.7679095376914652E-2</v>
      </c>
      <c r="Z81" s="1">
        <f t="shared" si="42"/>
        <v>0.16273258197283502</v>
      </c>
      <c r="AA81" s="1">
        <f t="shared" si="43"/>
        <v>0.2</v>
      </c>
      <c r="AB81" s="1">
        <f t="shared" si="50"/>
        <v>2.0082867792663709E-4</v>
      </c>
      <c r="AC81" s="1">
        <f t="shared" si="44"/>
        <v>2.7598959414622598E-3</v>
      </c>
    </row>
    <row r="82" spans="1:29" x14ac:dyDescent="0.35">
      <c r="A82" s="1" t="s">
        <v>40</v>
      </c>
      <c r="B82" s="1">
        <v>0.94999999999999896</v>
      </c>
      <c r="C82" s="1">
        <v>1.05</v>
      </c>
      <c r="D82" s="1">
        <v>0.01</v>
      </c>
      <c r="E82" s="1">
        <v>1.3</v>
      </c>
      <c r="F82" s="2">
        <f>+VLOOKUP($A82,'All effects'!$O$11:$Z$123,F$1,FALSE)</f>
        <v>-1799372590.96404</v>
      </c>
      <c r="G82" s="2">
        <f>+VLOOKUP($A82,'All effects'!$O$11:$Z$123,G$1,FALSE)</f>
        <v>-1799372590.96404</v>
      </c>
      <c r="H82" s="2">
        <f>+VLOOKUP($A82,'All effects'!$O$11:$Z$123,H$1,FALSE)</f>
        <v>742567061.98602402</v>
      </c>
      <c r="I82" s="2">
        <f>+VLOOKUP($A82,'All effects'!$O$11:$Z$123,I$1,FALSE)</f>
        <v>-1589544602.8509099</v>
      </c>
      <c r="J82" s="2">
        <f>+VLOOKUP($A82,'All effects'!$O$11:$Z$123,J$1,FALSE)</f>
        <v>952395050.09915304</v>
      </c>
      <c r="K82" s="2">
        <f>+VLOOKUP($A82,'All effects'!$O$11:$Z$123,K$1,FALSE)</f>
        <v>57572552.917876177</v>
      </c>
      <c r="L82" s="2">
        <f>+VLOOKUP($A82,'All effects'!$O$11:$Z$123,L$1,FALSE)</f>
        <v>231525113.21814755</v>
      </c>
      <c r="M82" s="2">
        <f>+VLOOKUP($A82,'All effects'!$O$11:$Z$123,M$1,FALSE)</f>
        <v>0</v>
      </c>
      <c r="N82" s="2">
        <f>+VLOOKUP($A82,'All effects'!$O$11:$Z$123,N$1,FALSE)</f>
        <v>-35875427.812856287</v>
      </c>
      <c r="O82" s="1">
        <f t="shared" si="45"/>
        <v>-4966081.1109800851</v>
      </c>
      <c r="P82" s="1">
        <f t="shared" si="46"/>
        <v>-4966081.1109800851</v>
      </c>
      <c r="Q82" s="1">
        <f t="shared" si="47"/>
        <v>2049407.8206387819</v>
      </c>
      <c r="R82" s="1">
        <f t="shared" si="48"/>
        <v>-4386977.6981814662</v>
      </c>
      <c r="S82" s="1">
        <f t="shared" si="49"/>
        <v>2628511.233437398</v>
      </c>
      <c r="T82" s="1">
        <f t="shared" si="31"/>
        <v>158894.25513766764</v>
      </c>
      <c r="U82" s="1">
        <f t="shared" si="32"/>
        <v>638985.22031735559</v>
      </c>
      <c r="V82" s="21">
        <f t="shared" si="33"/>
        <v>0</v>
      </c>
      <c r="W82" s="1">
        <f t="shared" si="34"/>
        <v>-99012.447618924343</v>
      </c>
      <c r="X82" s="1">
        <f t="shared" si="40"/>
        <v>0.10698004544142981</v>
      </c>
      <c r="Y82" s="1">
        <f t="shared" si="41"/>
        <v>5.7679095376914652E-2</v>
      </c>
      <c r="Z82" s="1">
        <f t="shared" si="42"/>
        <v>0.16273258197283502</v>
      </c>
      <c r="AA82" s="1">
        <f t="shared" si="43"/>
        <v>0.2</v>
      </c>
      <c r="AB82" s="1">
        <f t="shared" si="50"/>
        <v>2.0082867792663709E-4</v>
      </c>
      <c r="AC82" s="1">
        <f t="shared" si="44"/>
        <v>2.7598959414622598E-3</v>
      </c>
    </row>
    <row r="83" spans="1:29" x14ac:dyDescent="0.35">
      <c r="A83" s="1" t="s">
        <v>46</v>
      </c>
      <c r="B83" s="1">
        <v>1</v>
      </c>
      <c r="C83" s="1">
        <v>0.94999999999999896</v>
      </c>
      <c r="D83" s="1">
        <v>-5.0000000000000001E-3</v>
      </c>
      <c r="E83" s="1">
        <v>0.9</v>
      </c>
      <c r="F83" s="2">
        <f>+VLOOKUP($A83,'All effects'!$O$11:$Z$123,F$1,FALSE)</f>
        <v>-324331904.49096298</v>
      </c>
      <c r="G83" s="2">
        <f>+VLOOKUP($A83,'All effects'!$O$11:$Z$123,G$1,FALSE)</f>
        <v>-324331904.49096298</v>
      </c>
      <c r="H83" s="2">
        <f>+VLOOKUP($A83,'All effects'!$O$11:$Z$123,H$1,FALSE)</f>
        <v>1020371587.95288</v>
      </c>
      <c r="I83" s="2">
        <f>+VLOOKUP($A83,'All effects'!$O$11:$Z$123,I$1,FALSE)</f>
        <v>-219137046.692577</v>
      </c>
      <c r="J83" s="2">
        <f>+VLOOKUP($A83,'All effects'!$O$11:$Z$123,J$1,FALSE)</f>
        <v>1125566445.7512701</v>
      </c>
      <c r="K83" s="2">
        <f>+VLOOKUP($A83,'All effects'!$O$11:$Z$123,K$1,FALSE)</f>
        <v>45994936.037292831</v>
      </c>
      <c r="L83" s="2">
        <f>+VLOOKUP($A83,'All effects'!$O$11:$Z$123,L$1,FALSE)</f>
        <v>97484708.389468983</v>
      </c>
      <c r="M83" s="2">
        <f>+VLOOKUP($A83,'All effects'!$O$11:$Z$123,M$1,FALSE)</f>
        <v>0</v>
      </c>
      <c r="N83" s="2">
        <f>+VLOOKUP($A83,'All effects'!$O$11:$Z$123,N$1,FALSE)</f>
        <v>-53705085.446209334</v>
      </c>
      <c r="O83" s="1">
        <f t="shared" si="45"/>
        <v>-1216451.9975983393</v>
      </c>
      <c r="P83" s="1">
        <f t="shared" si="46"/>
        <v>-1216451.9975983393</v>
      </c>
      <c r="Q83" s="1">
        <f t="shared" si="47"/>
        <v>3827045.8110064087</v>
      </c>
      <c r="R83" s="1">
        <f t="shared" si="48"/>
        <v>-821904.02641813923</v>
      </c>
      <c r="S83" s="1">
        <f t="shared" si="49"/>
        <v>4221593.7821866237</v>
      </c>
      <c r="T83" s="1">
        <f t="shared" si="31"/>
        <v>172510.41617316956</v>
      </c>
      <c r="U83" s="1">
        <f t="shared" si="32"/>
        <v>365629.98155170807</v>
      </c>
      <c r="V83" s="21">
        <f t="shared" si="33"/>
        <v>0</v>
      </c>
      <c r="W83" s="1">
        <f t="shared" si="34"/>
        <v>-201428.40580165974</v>
      </c>
      <c r="X83" s="1">
        <f t="shared" si="40"/>
        <v>0.10878218445060095</v>
      </c>
      <c r="Y83" s="1">
        <f t="shared" si="41"/>
        <v>5.7679095376910239E-2</v>
      </c>
      <c r="Z83" s="1">
        <f t="shared" si="42"/>
        <v>0.21748640442715655</v>
      </c>
      <c r="AA83" s="1">
        <f t="shared" si="43"/>
        <v>0.2</v>
      </c>
      <c r="AB83" s="1">
        <f t="shared" si="50"/>
        <v>2.7292186169207883E-4</v>
      </c>
      <c r="AC83" s="1">
        <f t="shared" si="44"/>
        <v>3.7506393319755378E-3</v>
      </c>
    </row>
    <row r="84" spans="1:29" x14ac:dyDescent="0.35">
      <c r="A84" s="1" t="s">
        <v>47</v>
      </c>
      <c r="B84" s="1">
        <v>1</v>
      </c>
      <c r="C84" s="1">
        <v>0.94999999999999896</v>
      </c>
      <c r="D84" s="1">
        <v>-5.0000000000000001E-3</v>
      </c>
      <c r="E84" s="1">
        <v>1.3</v>
      </c>
      <c r="F84" s="2">
        <f>+VLOOKUP($A84,'All effects'!$O$11:$Z$123,F$1,FALSE)</f>
        <v>-332135620.036336</v>
      </c>
      <c r="G84" s="2">
        <f>+VLOOKUP($A84,'All effects'!$O$11:$Z$123,G$1,FALSE)</f>
        <v>-332135620.03633499</v>
      </c>
      <c r="H84" s="2">
        <f>+VLOOKUP($A84,'All effects'!$O$11:$Z$123,H$1,FALSE)</f>
        <v>780545846.53989995</v>
      </c>
      <c r="I84" s="2">
        <f>+VLOOKUP($A84,'All effects'!$O$11:$Z$123,I$1,FALSE)</f>
        <v>-241916114.225732</v>
      </c>
      <c r="J84" s="2">
        <f>+VLOOKUP($A84,'All effects'!$O$11:$Z$123,J$1,FALSE)</f>
        <v>870765352.35050404</v>
      </c>
      <c r="K84" s="2">
        <f>+VLOOKUP($A84,'All effects'!$O$11:$Z$123,K$1,FALSE)</f>
        <v>28046938.27175606</v>
      </c>
      <c r="L84" s="2">
        <f>+VLOOKUP($A84,'All effects'!$O$11:$Z$123,L$1,FALSE)</f>
        <v>81038221.545510232</v>
      </c>
      <c r="M84" s="2">
        <f>+VLOOKUP($A84,'All effects'!$O$11:$Z$123,M$1,FALSE)</f>
        <v>0</v>
      </c>
      <c r="N84" s="2">
        <f>+VLOOKUP($A84,'All effects'!$O$11:$Z$123,N$1,FALSE)</f>
        <v>-37228222.536848493</v>
      </c>
      <c r="O84" s="1">
        <f t="shared" si="45"/>
        <v>-1245720.9200583643</v>
      </c>
      <c r="P84" s="1">
        <f t="shared" si="46"/>
        <v>-1245720.9200583606</v>
      </c>
      <c r="Q84" s="1">
        <f t="shared" si="47"/>
        <v>2927545.9524426912</v>
      </c>
      <c r="R84" s="1">
        <f t="shared" si="48"/>
        <v>-907340.0930537174</v>
      </c>
      <c r="S84" s="1">
        <f t="shared" si="49"/>
        <v>3265926.7794473381</v>
      </c>
      <c r="T84" s="1">
        <f t="shared" si="31"/>
        <v>105193.94982353829</v>
      </c>
      <c r="U84" s="1">
        <f t="shared" si="32"/>
        <v>303945.14112193813</v>
      </c>
      <c r="V84" s="21">
        <f t="shared" si="33"/>
        <v>0</v>
      </c>
      <c r="W84" s="1">
        <f t="shared" si="34"/>
        <v>-139629.63570624209</v>
      </c>
      <c r="X84" s="1">
        <f t="shared" si="40"/>
        <v>0.10878218445060095</v>
      </c>
      <c r="Y84" s="1">
        <f t="shared" si="41"/>
        <v>5.7679095376910239E-2</v>
      </c>
      <c r="Z84" s="1">
        <f t="shared" si="42"/>
        <v>0.21748640442715655</v>
      </c>
      <c r="AA84" s="1">
        <f t="shared" si="43"/>
        <v>0.2</v>
      </c>
      <c r="AB84" s="1">
        <f t="shared" si="50"/>
        <v>2.7292186169207883E-4</v>
      </c>
      <c r="AC84" s="1">
        <f t="shared" si="44"/>
        <v>3.7506393319755378E-3</v>
      </c>
    </row>
    <row r="85" spans="1:29" x14ac:dyDescent="0.35">
      <c r="A85" s="1" t="s">
        <v>48</v>
      </c>
      <c r="B85" s="1">
        <v>1</v>
      </c>
      <c r="C85" s="1">
        <v>0.94999999999999896</v>
      </c>
      <c r="D85" s="1">
        <v>0.01</v>
      </c>
      <c r="E85" s="1">
        <v>0.9</v>
      </c>
      <c r="F85" s="2">
        <f>+VLOOKUP($A85,'All effects'!$O$11:$Z$123,F$1,FALSE)</f>
        <v>-3547287082.2341499</v>
      </c>
      <c r="G85" s="2">
        <f>+VLOOKUP($A85,'All effects'!$O$11:$Z$123,G$1,FALSE)</f>
        <v>-3547287082.2341599</v>
      </c>
      <c r="H85" s="2">
        <f>+VLOOKUP($A85,'All effects'!$O$11:$Z$123,H$1,FALSE)</f>
        <v>-271987661.72840101</v>
      </c>
      <c r="I85" s="2">
        <f>+VLOOKUP($A85,'All effects'!$O$11:$Z$123,I$1,FALSE)</f>
        <v>-3334501776.6519899</v>
      </c>
      <c r="J85" s="2">
        <f>+VLOOKUP($A85,'All effects'!$O$11:$Z$123,J$1,FALSE)</f>
        <v>-59202356.146235898</v>
      </c>
      <c r="K85" s="2">
        <f>+VLOOKUP($A85,'All effects'!$O$11:$Z$123,K$1,FALSE)</f>
        <v>63128944.640737511</v>
      </c>
      <c r="L85" s="2">
        <f>+VLOOKUP($A85,'All effects'!$O$11:$Z$123,L$1,FALSE)</f>
        <v>223997171.71521497</v>
      </c>
      <c r="M85" s="2">
        <f>+VLOOKUP($A85,'All effects'!$O$11:$Z$123,M$1,FALSE)</f>
        <v>0</v>
      </c>
      <c r="N85" s="2">
        <f>+VLOOKUP($A85,'All effects'!$O$11:$Z$123,N$1,FALSE)</f>
        <v>-51917078.50768818</v>
      </c>
      <c r="O85" s="1">
        <f t="shared" si="45"/>
        <v>-9955063.6879996434</v>
      </c>
      <c r="P85" s="1">
        <f t="shared" si="46"/>
        <v>-9955063.6879996732</v>
      </c>
      <c r="Q85" s="1">
        <f t="shared" si="47"/>
        <v>-763302.89375705179</v>
      </c>
      <c r="R85" s="1">
        <f t="shared" si="48"/>
        <v>-9357905.5725626703</v>
      </c>
      <c r="S85" s="1">
        <f t="shared" si="49"/>
        <v>-166144.77832006288</v>
      </c>
      <c r="T85" s="1">
        <f t="shared" si="31"/>
        <v>177164.30891714976</v>
      </c>
      <c r="U85" s="1">
        <f t="shared" si="32"/>
        <v>628622.96133988665</v>
      </c>
      <c r="V85" s="21">
        <f t="shared" si="33"/>
        <v>0</v>
      </c>
      <c r="W85" s="1">
        <f t="shared" si="34"/>
        <v>-145699.46301425339</v>
      </c>
      <c r="X85" s="1">
        <f t="shared" si="40"/>
        <v>0.10878218445060095</v>
      </c>
      <c r="Y85" s="1">
        <f t="shared" si="41"/>
        <v>5.7679095376910239E-2</v>
      </c>
      <c r="Z85" s="1">
        <f t="shared" si="42"/>
        <v>0.16273258197283502</v>
      </c>
      <c r="AA85" s="1">
        <f t="shared" si="43"/>
        <v>0.2</v>
      </c>
      <c r="AB85" s="1">
        <f t="shared" si="50"/>
        <v>2.0421174991129364E-4</v>
      </c>
      <c r="AC85" s="1">
        <f t="shared" si="44"/>
        <v>2.8063879401973163E-3</v>
      </c>
    </row>
    <row r="86" spans="1:29" x14ac:dyDescent="0.35">
      <c r="A86" s="1" t="s">
        <v>49</v>
      </c>
      <c r="B86" s="1">
        <v>1</v>
      </c>
      <c r="C86" s="1">
        <v>0.94999999999999896</v>
      </c>
      <c r="D86" s="1">
        <v>0.01</v>
      </c>
      <c r="E86" s="1">
        <v>1.3</v>
      </c>
      <c r="F86" s="2">
        <f>+VLOOKUP($A86,'All effects'!$O$11:$Z$123,F$1,FALSE)</f>
        <v>-2486856655.16675</v>
      </c>
      <c r="G86" s="2">
        <f>+VLOOKUP($A86,'All effects'!$O$11:$Z$123,G$1,FALSE)</f>
        <v>-2486856655.16675</v>
      </c>
      <c r="H86" s="2">
        <f>+VLOOKUP($A86,'All effects'!$O$11:$Z$123,H$1,FALSE)</f>
        <v>138874203.68347701</v>
      </c>
      <c r="I86" s="2">
        <f>+VLOOKUP($A86,'All effects'!$O$11:$Z$123,I$1,FALSE)</f>
        <v>-2327776450.8894501</v>
      </c>
      <c r="J86" s="2">
        <f>+VLOOKUP($A86,'All effects'!$O$11:$Z$123,J$1,FALSE)</f>
        <v>297954407.96077597</v>
      </c>
      <c r="K86" s="2">
        <f>+VLOOKUP($A86,'All effects'!$O$11:$Z$123,K$1,FALSE)</f>
        <v>34726902.14737767</v>
      </c>
      <c r="L86" s="2">
        <f>+VLOOKUP($A86,'All effects'!$O$11:$Z$123,L$1,FALSE)</f>
        <v>159359735.53509879</v>
      </c>
      <c r="M86" s="2">
        <f>+VLOOKUP($A86,'All effects'!$O$11:$Z$123,M$1,FALSE)</f>
        <v>0</v>
      </c>
      <c r="N86" s="2">
        <f>+VLOOKUP($A86,'All effects'!$O$11:$Z$123,N$1,FALSE)</f>
        <v>-34447370.889577731</v>
      </c>
      <c r="O86" s="1">
        <f t="shared" si="45"/>
        <v>-6979084.5260594031</v>
      </c>
      <c r="P86" s="1">
        <f t="shared" si="46"/>
        <v>-6979084.5260594031</v>
      </c>
      <c r="Q86" s="1">
        <f t="shared" si="47"/>
        <v>389734.89042181562</v>
      </c>
      <c r="R86" s="1">
        <f t="shared" si="48"/>
        <v>-6532643.7592514632</v>
      </c>
      <c r="S86" s="1">
        <f t="shared" si="49"/>
        <v>836175.65722975298</v>
      </c>
      <c r="T86" s="1">
        <f t="shared" si="31"/>
        <v>97457.159386812986</v>
      </c>
      <c r="U86" s="1">
        <f t="shared" si="32"/>
        <v>447225.23995873495</v>
      </c>
      <c r="V86" s="21">
        <f t="shared" si="33"/>
        <v>0</v>
      </c>
      <c r="W86" s="1">
        <f t="shared" si="34"/>
        <v>-96672.686236015041</v>
      </c>
      <c r="X86" s="1">
        <f t="shared" si="40"/>
        <v>0.10878218445060095</v>
      </c>
      <c r="Y86" s="1">
        <f t="shared" si="41"/>
        <v>5.7679095376910239E-2</v>
      </c>
      <c r="Z86" s="1">
        <f t="shared" si="42"/>
        <v>0.16273258197283502</v>
      </c>
      <c r="AA86" s="1">
        <f t="shared" si="43"/>
        <v>0.2</v>
      </c>
      <c r="AB86" s="1">
        <f t="shared" si="50"/>
        <v>2.0421174991129364E-4</v>
      </c>
      <c r="AC86" s="1">
        <f t="shared" si="44"/>
        <v>2.8063879401973163E-3</v>
      </c>
    </row>
    <row r="87" spans="1:29" x14ac:dyDescent="0.35">
      <c r="A87" s="1" t="s">
        <v>56</v>
      </c>
      <c r="B87" s="1">
        <v>1</v>
      </c>
      <c r="C87" s="1">
        <v>1</v>
      </c>
      <c r="D87" s="1">
        <v>-5.0000000000000001E-3</v>
      </c>
      <c r="E87" s="1">
        <v>0.9</v>
      </c>
      <c r="F87" s="2">
        <f>+VLOOKUP($A87,'All effects'!$O$11:$Z$123,F$1,FALSE)</f>
        <v>1836564820.1312799</v>
      </c>
      <c r="G87" s="2">
        <f>+VLOOKUP($A87,'All effects'!$O$11:$Z$123,G$1,FALSE)</f>
        <v>1836564820.1312799</v>
      </c>
      <c r="H87" s="2">
        <f>+VLOOKUP($A87,'All effects'!$O$11:$Z$123,H$1,FALSE)</f>
        <v>1610776764.03807</v>
      </c>
      <c r="I87" s="2">
        <f>+VLOOKUP($A87,'All effects'!$O$11:$Z$123,I$1,FALSE)</f>
        <v>1909680147.1693599</v>
      </c>
      <c r="J87" s="2">
        <f>+VLOOKUP($A87,'All effects'!$O$11:$Z$123,J$1,FALSE)</f>
        <v>1683892091.0761399</v>
      </c>
      <c r="K87" s="2">
        <f>+VLOOKUP($A87,'All effects'!$O$11:$Z$123,K$1,FALSE)</f>
        <v>40151536.540007927</v>
      </c>
      <c r="L87" s="2">
        <f>+VLOOKUP($A87,'All effects'!$O$11:$Z$123,L$1,FALSE)</f>
        <v>59541410.97819268</v>
      </c>
      <c r="M87" s="2">
        <f>+VLOOKUP($A87,'All effects'!$O$11:$Z$123,M$1,FALSE)</f>
        <v>0</v>
      </c>
      <c r="N87" s="2">
        <f>+VLOOKUP($A87,'All effects'!$O$11:$Z$123,N$1,FALSE)</f>
        <v>-53725452.599893026</v>
      </c>
      <c r="O87" s="1">
        <f t="shared" si="45"/>
        <v>46574307.633771881</v>
      </c>
      <c r="P87" s="1">
        <f t="shared" si="46"/>
        <v>46574307.633771881</v>
      </c>
      <c r="Q87" s="1">
        <f t="shared" si="47"/>
        <v>40848442.546274014</v>
      </c>
      <c r="R87" s="1">
        <f t="shared" si="48"/>
        <v>48428473.463852391</v>
      </c>
      <c r="S87" s="1">
        <f t="shared" si="49"/>
        <v>42702608.37635427</v>
      </c>
      <c r="T87" s="1">
        <f t="shared" si="31"/>
        <v>1018221.6245704248</v>
      </c>
      <c r="U87" s="1">
        <f t="shared" si="32"/>
        <v>1509938.5338596238</v>
      </c>
      <c r="V87" s="21">
        <f t="shared" si="33"/>
        <v>0</v>
      </c>
      <c r="W87" s="1">
        <f t="shared" si="34"/>
        <v>-1362448.9207912548</v>
      </c>
      <c r="X87" s="1">
        <f t="shared" si="40"/>
        <v>0.10878218445060095</v>
      </c>
      <c r="Y87" s="1">
        <f t="shared" si="41"/>
        <v>0.38998983123577174</v>
      </c>
      <c r="Z87" s="1">
        <f t="shared" si="42"/>
        <v>0.21748640442715655</v>
      </c>
      <c r="AA87" s="1">
        <f t="shared" si="43"/>
        <v>0.2</v>
      </c>
      <c r="AB87" s="1">
        <f t="shared" si="50"/>
        <v>1.8453262847886933E-3</v>
      </c>
      <c r="AC87" s="1">
        <f t="shared" si="44"/>
        <v>2.535946846158291E-2</v>
      </c>
    </row>
    <row r="88" spans="1:29" x14ac:dyDescent="0.35">
      <c r="A88" s="1" t="s">
        <v>59</v>
      </c>
      <c r="B88" s="1">
        <v>1</v>
      </c>
      <c r="C88" s="1">
        <v>1</v>
      </c>
      <c r="D88" s="1">
        <v>-5.0000000000000001E-3</v>
      </c>
      <c r="E88" s="1">
        <v>1.3</v>
      </c>
      <c r="F88" s="2">
        <f>+VLOOKUP($A88,'All effects'!$O$11:$Z$123,F$1,FALSE)</f>
        <v>867265099.01917899</v>
      </c>
      <c r="G88" s="2">
        <f>+VLOOKUP($A88,'All effects'!$O$11:$Z$123,G$1,FALSE)</f>
        <v>867265099.01917899</v>
      </c>
      <c r="H88" s="2">
        <f>+VLOOKUP($A88,'All effects'!$O$11:$Z$123,H$1,FALSE)</f>
        <v>1131283623.32006</v>
      </c>
      <c r="I88" s="2">
        <f>+VLOOKUP($A88,'All effects'!$O$11:$Z$123,I$1,FALSE)</f>
        <v>939288201.43839097</v>
      </c>
      <c r="J88" s="2">
        <f>+VLOOKUP($A88,'All effects'!$O$11:$Z$123,J$1,FALSE)</f>
        <v>1203306725.73927</v>
      </c>
      <c r="K88" s="2">
        <f>+VLOOKUP($A88,'All effects'!$O$11:$Z$123,K$1,FALSE)</f>
        <v>31136716.819597207</v>
      </c>
      <c r="L88" s="2">
        <f>+VLOOKUP($A88,'All effects'!$O$11:$Z$123,L$1,FALSE)</f>
        <v>65779408.278216593</v>
      </c>
      <c r="M88" s="2">
        <f>+VLOOKUP($A88,'All effects'!$O$11:$Z$123,M$1,FALSE)</f>
        <v>0</v>
      </c>
      <c r="N88" s="2">
        <f>+VLOOKUP($A88,'All effects'!$O$11:$Z$123,N$1,FALSE)</f>
        <v>-37380410.960592657</v>
      </c>
      <c r="O88" s="1">
        <f t="shared" si="45"/>
        <v>21993381.926408451</v>
      </c>
      <c r="P88" s="1">
        <f t="shared" si="46"/>
        <v>21993381.926408451</v>
      </c>
      <c r="Q88" s="1">
        <f t="shared" si="47"/>
        <v>28688751.366690304</v>
      </c>
      <c r="R88" s="1">
        <f t="shared" si="48"/>
        <v>23819849.52071381</v>
      </c>
      <c r="S88" s="1">
        <f t="shared" si="49"/>
        <v>30515218.960995615</v>
      </c>
      <c r="T88" s="1">
        <f t="shared" si="31"/>
        <v>789610.5881838135</v>
      </c>
      <c r="U88" s="1">
        <f t="shared" si="32"/>
        <v>1668130.8296530196</v>
      </c>
      <c r="V88" s="21">
        <f t="shared" si="33"/>
        <v>0</v>
      </c>
      <c r="W88" s="1">
        <f t="shared" si="34"/>
        <v>-947947.35283615766</v>
      </c>
      <c r="X88" s="1">
        <f t="shared" si="40"/>
        <v>0.10878218445060095</v>
      </c>
      <c r="Y88" s="1">
        <f t="shared" si="41"/>
        <v>0.38998983123577174</v>
      </c>
      <c r="Z88" s="1">
        <f t="shared" si="42"/>
        <v>0.21748640442715655</v>
      </c>
      <c r="AA88" s="1">
        <f t="shared" si="43"/>
        <v>0.2</v>
      </c>
      <c r="AB88" s="1">
        <f t="shared" si="50"/>
        <v>1.8453262847886933E-3</v>
      </c>
      <c r="AC88" s="1">
        <f t="shared" si="44"/>
        <v>2.535946846158291E-2</v>
      </c>
    </row>
    <row r="89" spans="1:29" x14ac:dyDescent="0.35">
      <c r="A89" s="1" t="s">
        <v>60</v>
      </c>
      <c r="B89" s="1">
        <v>1</v>
      </c>
      <c r="C89" s="1">
        <v>1</v>
      </c>
      <c r="D89" s="1">
        <v>0.01</v>
      </c>
      <c r="E89" s="1">
        <v>0.9</v>
      </c>
      <c r="F89" s="2">
        <f>+VLOOKUP($A89,'All effects'!$O$11:$Z$123,F$1,FALSE)</f>
        <v>-3601850011.5495901</v>
      </c>
      <c r="G89" s="2">
        <f>+VLOOKUP($A89,'All effects'!$O$11:$Z$123,G$1,FALSE)</f>
        <v>-3601850011.5495901</v>
      </c>
      <c r="H89" s="2">
        <f>+VLOOKUP($A89,'All effects'!$O$11:$Z$123,H$1,FALSE)</f>
        <v>319640528.47421402</v>
      </c>
      <c r="I89" s="2">
        <f>+VLOOKUP($A89,'All effects'!$O$11:$Z$123,I$1,FALSE)</f>
        <v>-3362729061.9147201</v>
      </c>
      <c r="J89" s="2">
        <f>+VLOOKUP($A89,'All effects'!$O$11:$Z$123,J$1,FALSE)</f>
        <v>558761478.10908198</v>
      </c>
      <c r="K89" s="2">
        <f>+VLOOKUP($A89,'All effects'!$O$11:$Z$123,K$1,FALSE)</f>
        <v>79041222.334566817</v>
      </c>
      <c r="L89" s="2">
        <f>+VLOOKUP($A89,'All effects'!$O$11:$Z$123,L$1,FALSE)</f>
        <v>265835938.50357258</v>
      </c>
      <c r="M89" s="2">
        <f>+VLOOKUP($A89,'All effects'!$O$11:$Z$123,M$1,FALSE)</f>
        <v>0</v>
      </c>
      <c r="N89" s="2">
        <f>+VLOOKUP($A89,'All effects'!$O$11:$Z$123,N$1,FALSE)</f>
        <v>-52326233.465862155</v>
      </c>
      <c r="O89" s="1">
        <f t="shared" si="45"/>
        <v>-68345224.141117811</v>
      </c>
      <c r="P89" s="1">
        <f t="shared" si="46"/>
        <v>-68345224.141117811</v>
      </c>
      <c r="Q89" s="1">
        <f t="shared" si="47"/>
        <v>6065189.6922706533</v>
      </c>
      <c r="R89" s="1">
        <f t="shared" si="48"/>
        <v>-63807896.143775374</v>
      </c>
      <c r="S89" s="1">
        <f t="shared" si="49"/>
        <v>10602517.689613052</v>
      </c>
      <c r="T89" s="1">
        <f t="shared" si="31"/>
        <v>1499809.8309262483</v>
      </c>
      <c r="U89" s="1">
        <f t="shared" si="32"/>
        <v>5044245.8024437744</v>
      </c>
      <c r="V89" s="21">
        <f t="shared" si="33"/>
        <v>0</v>
      </c>
      <c r="W89" s="1">
        <f t="shared" si="34"/>
        <v>-992892.02582487138</v>
      </c>
      <c r="X89" s="1">
        <f t="shared" si="40"/>
        <v>0.10878218445060095</v>
      </c>
      <c r="Y89" s="1">
        <f t="shared" si="41"/>
        <v>0.38998983123577174</v>
      </c>
      <c r="Z89" s="1">
        <f t="shared" si="42"/>
        <v>0.16273258197283502</v>
      </c>
      <c r="AA89" s="1">
        <f t="shared" si="43"/>
        <v>0.2</v>
      </c>
      <c r="AB89" s="1">
        <f t="shared" si="50"/>
        <v>1.3807516460486698E-3</v>
      </c>
      <c r="AC89" s="1">
        <f t="shared" si="44"/>
        <v>1.8975033363955732E-2</v>
      </c>
    </row>
    <row r="90" spans="1:29" x14ac:dyDescent="0.35">
      <c r="A90" s="1" t="s">
        <v>62</v>
      </c>
      <c r="B90" s="1">
        <v>1</v>
      </c>
      <c r="C90" s="1">
        <v>1</v>
      </c>
      <c r="D90" s="1">
        <v>0.01</v>
      </c>
      <c r="E90" s="1">
        <v>1.3</v>
      </c>
      <c r="F90" s="2">
        <f>+VLOOKUP($A90,'All effects'!$O$11:$Z$123,F$1,FALSE)</f>
        <v>141922389.02449301</v>
      </c>
      <c r="G90" s="2">
        <f>+VLOOKUP($A90,'All effects'!$O$11:$Z$123,G$1,FALSE)</f>
        <v>141922389.02449399</v>
      </c>
      <c r="H90" s="2">
        <f>+VLOOKUP($A90,'All effects'!$O$11:$Z$123,H$1,FALSE)</f>
        <v>1120362340.02841</v>
      </c>
      <c r="I90" s="2">
        <f>+VLOOKUP($A90,'All effects'!$O$11:$Z$123,I$1,FALSE)</f>
        <v>263901551.58522201</v>
      </c>
      <c r="J90" s="2">
        <f>+VLOOKUP($A90,'All effects'!$O$11:$Z$123,J$1,FALSE)</f>
        <v>1242341502.5891299</v>
      </c>
      <c r="K90" s="2">
        <f>+VLOOKUP($A90,'All effects'!$O$11:$Z$123,K$1,FALSE)</f>
        <v>35420333.124545962</v>
      </c>
      <c r="L90" s="2">
        <f>+VLOOKUP($A90,'All effects'!$O$11:$Z$123,L$1,FALSE)</f>
        <v>122796724.08869129</v>
      </c>
      <c r="M90" s="2">
        <f>+VLOOKUP($A90,'All effects'!$O$11:$Z$123,M$1,FALSE)</f>
        <v>0</v>
      </c>
      <c r="N90" s="2">
        <f>+VLOOKUP($A90,'All effects'!$O$11:$Z$123,N$1,FALSE)</f>
        <v>-34602771.596582681</v>
      </c>
      <c r="O90" s="1">
        <f t="shared" si="45"/>
        <v>2692982.0668320595</v>
      </c>
      <c r="P90" s="1">
        <f t="shared" si="46"/>
        <v>2692982.0668320782</v>
      </c>
      <c r="Q90" s="1">
        <f t="shared" si="47"/>
        <v>21258912.781758595</v>
      </c>
      <c r="R90" s="1">
        <f t="shared" si="48"/>
        <v>5007540.7461292725</v>
      </c>
      <c r="S90" s="1">
        <f t="shared" si="49"/>
        <v>23573471.461055636</v>
      </c>
      <c r="T90" s="1">
        <f t="shared" si="31"/>
        <v>672102.00280068605</v>
      </c>
      <c r="U90" s="1">
        <f t="shared" si="32"/>
        <v>2330071.9365673838</v>
      </c>
      <c r="V90" s="21">
        <f t="shared" si="33"/>
        <v>0</v>
      </c>
      <c r="W90" s="1">
        <f t="shared" si="34"/>
        <v>-656588.74553049612</v>
      </c>
      <c r="X90" s="1">
        <f t="shared" si="40"/>
        <v>0.10878218445060095</v>
      </c>
      <c r="Y90" s="1">
        <f t="shared" si="41"/>
        <v>0.38998983123577174</v>
      </c>
      <c r="Z90" s="1">
        <f t="shared" si="42"/>
        <v>0.16273258197283502</v>
      </c>
      <c r="AA90" s="1">
        <f t="shared" si="43"/>
        <v>0.2</v>
      </c>
      <c r="AB90" s="1">
        <f t="shared" si="50"/>
        <v>1.3807516460486698E-3</v>
      </c>
      <c r="AC90" s="1">
        <f t="shared" si="44"/>
        <v>1.8975033363955732E-2</v>
      </c>
    </row>
    <row r="91" spans="1:29" x14ac:dyDescent="0.35">
      <c r="A91" s="1" t="s">
        <v>66</v>
      </c>
      <c r="B91" s="1">
        <v>1</v>
      </c>
      <c r="C91" s="1">
        <v>1.05</v>
      </c>
      <c r="D91" s="1">
        <v>-5.0000000000000001E-3</v>
      </c>
      <c r="E91" s="1">
        <v>0.9</v>
      </c>
      <c r="F91" s="2">
        <f>+VLOOKUP($A91,'All effects'!$O$11:$Z$123,F$1,FALSE)</f>
        <v>1055872124.72676</v>
      </c>
      <c r="G91" s="2">
        <f>+VLOOKUP($A91,'All effects'!$O$11:$Z$123,G$1,FALSE)</f>
        <v>1055872124.72676</v>
      </c>
      <c r="H91" s="2">
        <f>+VLOOKUP($A91,'All effects'!$O$11:$Z$123,H$1,FALSE)</f>
        <v>1771690383.59182</v>
      </c>
      <c r="I91" s="2">
        <f>+VLOOKUP($A91,'All effects'!$O$11:$Z$123,I$1,FALSE)</f>
        <v>1169914420.85039</v>
      </c>
      <c r="J91" s="2">
        <f>+VLOOKUP($A91,'All effects'!$O$11:$Z$123,J$1,FALSE)</f>
        <v>1885732679.7154601</v>
      </c>
      <c r="K91" s="2">
        <f>+VLOOKUP($A91,'All effects'!$O$11:$Z$123,K$1,FALSE)</f>
        <v>46663270.28110645</v>
      </c>
      <c r="L91" s="2">
        <f>+VLOOKUP($A91,'All effects'!$O$11:$Z$123,L$1,FALSE)</f>
        <v>106818735.04364803</v>
      </c>
      <c r="M91" s="2">
        <f>+VLOOKUP($A91,'All effects'!$O$11:$Z$123,M$1,FALSE)</f>
        <v>0</v>
      </c>
      <c r="N91" s="2">
        <f>+VLOOKUP($A91,'All effects'!$O$11:$Z$123,N$1,FALSE)</f>
        <v>-53886831.361096874</v>
      </c>
      <c r="O91" s="1">
        <f t="shared" si="45"/>
        <v>3960195.5205370705</v>
      </c>
      <c r="P91" s="1">
        <f t="shared" si="46"/>
        <v>3960195.5205370705</v>
      </c>
      <c r="Q91" s="1">
        <f t="shared" si="47"/>
        <v>6644971.6367828175</v>
      </c>
      <c r="R91" s="1">
        <f t="shared" si="48"/>
        <v>4387927.0418871911</v>
      </c>
      <c r="S91" s="1">
        <f t="shared" si="49"/>
        <v>7072703.1581329759</v>
      </c>
      <c r="T91" s="1">
        <f t="shared" si="31"/>
        <v>175017.09687493648</v>
      </c>
      <c r="U91" s="1">
        <f t="shared" si="32"/>
        <v>400638.54904661077</v>
      </c>
      <c r="V91" s="21">
        <f t="shared" si="33"/>
        <v>0</v>
      </c>
      <c r="W91" s="1">
        <f t="shared" si="34"/>
        <v>-202110.06917847833</v>
      </c>
      <c r="X91" s="1">
        <f t="shared" si="40"/>
        <v>0.10878218445060095</v>
      </c>
      <c r="Y91" s="1">
        <f t="shared" si="41"/>
        <v>5.7679095376914652E-2</v>
      </c>
      <c r="Z91" s="1">
        <f t="shared" si="42"/>
        <v>0.21748640442715655</v>
      </c>
      <c r="AA91" s="1">
        <f t="shared" si="43"/>
        <v>0.2</v>
      </c>
      <c r="AB91" s="1">
        <f t="shared" si="50"/>
        <v>2.7292186169209975E-4</v>
      </c>
      <c r="AC91" s="1">
        <f t="shared" si="44"/>
        <v>3.7506393319758254E-3</v>
      </c>
    </row>
    <row r="92" spans="1:29" x14ac:dyDescent="0.35">
      <c r="A92" s="1" t="s">
        <v>67</v>
      </c>
      <c r="B92" s="1">
        <v>1</v>
      </c>
      <c r="C92" s="1">
        <v>1.05</v>
      </c>
      <c r="D92" s="1">
        <v>-5.0000000000000001E-3</v>
      </c>
      <c r="E92" s="1">
        <v>1.3</v>
      </c>
      <c r="F92" s="2">
        <f>+VLOOKUP($A92,'All effects'!$O$11:$Z$123,F$1,FALSE)</f>
        <v>-1265275244.2881801</v>
      </c>
      <c r="G92" s="2">
        <f>+VLOOKUP($A92,'All effects'!$O$11:$Z$123,G$1,FALSE)</f>
        <v>-1265275244.2881801</v>
      </c>
      <c r="H92" s="2">
        <f>+VLOOKUP($A92,'All effects'!$O$11:$Z$123,H$1,FALSE)</f>
        <v>915852250.08664799</v>
      </c>
      <c r="I92" s="2">
        <f>+VLOOKUP($A92,'All effects'!$O$11:$Z$123,I$1,FALSE)</f>
        <v>-1144080600.9102399</v>
      </c>
      <c r="J92" s="2">
        <f>+VLOOKUP($A92,'All effects'!$O$11:$Z$123,J$1,FALSE)</f>
        <v>1037046893.4645801</v>
      </c>
      <c r="K92" s="2">
        <f>+VLOOKUP($A92,'All effects'!$O$11:$Z$123,K$1,FALSE)</f>
        <v>39853273.614502154</v>
      </c>
      <c r="L92" s="2">
        <f>+VLOOKUP($A92,'All effects'!$O$11:$Z$123,L$1,FALSE)</f>
        <v>123851416.21340436</v>
      </c>
      <c r="M92" s="2">
        <f>+VLOOKUP($A92,'All effects'!$O$11:$Z$123,M$1,FALSE)</f>
        <v>0</v>
      </c>
      <c r="N92" s="2">
        <f>+VLOOKUP($A92,'All effects'!$O$11:$Z$123,N$1,FALSE)</f>
        <v>-37196500.779037341</v>
      </c>
      <c r="O92" s="1">
        <f t="shared" si="45"/>
        <v>-4745591.0970025687</v>
      </c>
      <c r="P92" s="1">
        <f t="shared" si="46"/>
        <v>-4745591.0970025687</v>
      </c>
      <c r="Q92" s="1">
        <f t="shared" si="47"/>
        <v>3435031.4714535419</v>
      </c>
      <c r="R92" s="1">
        <f t="shared" si="48"/>
        <v>-4291033.7007244835</v>
      </c>
      <c r="S92" s="1">
        <f t="shared" si="49"/>
        <v>3889588.8677315973</v>
      </c>
      <c r="T92" s="1">
        <f t="shared" si="31"/>
        <v>149475.25552654616</v>
      </c>
      <c r="U92" s="1">
        <f t="shared" si="32"/>
        <v>464521.99297090282</v>
      </c>
      <c r="V92" s="21">
        <f t="shared" si="33"/>
        <v>0</v>
      </c>
      <c r="W92" s="1">
        <f t="shared" si="34"/>
        <v>-139510.65883372689</v>
      </c>
      <c r="X92" s="1">
        <f t="shared" si="40"/>
        <v>0.10878218445060095</v>
      </c>
      <c r="Y92" s="1">
        <f t="shared" si="41"/>
        <v>5.7679095376914652E-2</v>
      </c>
      <c r="Z92" s="1">
        <f t="shared" si="42"/>
        <v>0.21748640442715655</v>
      </c>
      <c r="AA92" s="1">
        <f t="shared" si="43"/>
        <v>0.2</v>
      </c>
      <c r="AB92" s="1">
        <f t="shared" si="50"/>
        <v>2.7292186169209975E-4</v>
      </c>
      <c r="AC92" s="1">
        <f t="shared" si="44"/>
        <v>3.7506393319758254E-3</v>
      </c>
    </row>
    <row r="93" spans="1:29" x14ac:dyDescent="0.35">
      <c r="A93" s="1" t="s">
        <v>68</v>
      </c>
      <c r="B93" s="1">
        <v>1</v>
      </c>
      <c r="C93" s="1">
        <v>1.05</v>
      </c>
      <c r="D93" s="1">
        <v>0.01</v>
      </c>
      <c r="E93" s="1">
        <v>0.9</v>
      </c>
      <c r="F93" s="2">
        <f>+VLOOKUP($A93,'All effects'!$O$11:$Z$123,F$1,FALSE)</f>
        <v>-2415801926.6205902</v>
      </c>
      <c r="G93" s="2">
        <f>+VLOOKUP($A93,'All effects'!$O$11:$Z$123,G$1,FALSE)</f>
        <v>-2415801926.6206002</v>
      </c>
      <c r="H93" s="2">
        <f>+VLOOKUP($A93,'All effects'!$O$11:$Z$123,H$1,FALSE)</f>
        <v>650140238.77625799</v>
      </c>
      <c r="I93" s="2">
        <f>+VLOOKUP($A93,'All effects'!$O$11:$Z$123,I$1,FALSE)</f>
        <v>-2151858927.6356201</v>
      </c>
      <c r="J93" s="2">
        <f>+VLOOKUP($A93,'All effects'!$O$11:$Z$123,J$1,FALSE)</f>
        <v>914083237.76123095</v>
      </c>
      <c r="K93" s="2">
        <f>+VLOOKUP($A93,'All effects'!$O$11:$Z$123,K$1,FALSE)</f>
        <v>59825412.973522708</v>
      </c>
      <c r="L93" s="2">
        <f>+VLOOKUP($A93,'All effects'!$O$11:$Z$123,L$1,FALSE)</f>
        <v>271644620.00256544</v>
      </c>
      <c r="M93" s="2">
        <f>+VLOOKUP($A93,'All effects'!$O$11:$Z$123,M$1,FALSE)</f>
        <v>0</v>
      </c>
      <c r="N93" s="2">
        <f>+VLOOKUP($A93,'All effects'!$O$11:$Z$123,N$1,FALSE)</f>
        <v>-52123791.955929674</v>
      </c>
      <c r="O93" s="1">
        <f t="shared" si="45"/>
        <v>-6779677.3927739868</v>
      </c>
      <c r="P93" s="1">
        <f t="shared" si="46"/>
        <v>-6779677.3927740157</v>
      </c>
      <c r="Q93" s="1">
        <f t="shared" si="47"/>
        <v>1824545.7255388342</v>
      </c>
      <c r="R93" s="1">
        <f t="shared" si="48"/>
        <v>-6038950.9435229972</v>
      </c>
      <c r="S93" s="1">
        <f t="shared" si="49"/>
        <v>2565272.1747898315</v>
      </c>
      <c r="T93" s="1">
        <f t="shared" si="31"/>
        <v>167893.3174862311</v>
      </c>
      <c r="U93" s="1">
        <f t="shared" si="32"/>
        <v>762340.18559474091</v>
      </c>
      <c r="V93" s="21">
        <f t="shared" si="33"/>
        <v>0</v>
      </c>
      <c r="W93" s="1">
        <f t="shared" si="34"/>
        <v>-146279.58114248616</v>
      </c>
      <c r="X93" s="1">
        <f t="shared" si="40"/>
        <v>0.10878218445060095</v>
      </c>
      <c r="Y93" s="1">
        <f t="shared" si="41"/>
        <v>5.7679095376914652E-2</v>
      </c>
      <c r="Z93" s="1">
        <f t="shared" si="42"/>
        <v>0.16273258197283502</v>
      </c>
      <c r="AA93" s="1">
        <f t="shared" si="43"/>
        <v>0.2</v>
      </c>
      <c r="AB93" s="1">
        <f t="shared" si="50"/>
        <v>2.0421174991130931E-4</v>
      </c>
      <c r="AC93" s="1">
        <f t="shared" si="44"/>
        <v>2.8063879401975318E-3</v>
      </c>
    </row>
    <row r="94" spans="1:29" x14ac:dyDescent="0.35">
      <c r="A94" s="1" t="s">
        <v>69</v>
      </c>
      <c r="B94" s="1">
        <v>1</v>
      </c>
      <c r="C94" s="1">
        <v>1.05</v>
      </c>
      <c r="D94" s="1">
        <v>0.01</v>
      </c>
      <c r="E94" s="1">
        <v>1.3</v>
      </c>
      <c r="F94" s="2">
        <f>+VLOOKUP($A94,'All effects'!$O$11:$Z$123,F$1,FALSE)</f>
        <v>69474831.510592505</v>
      </c>
      <c r="G94" s="2">
        <f>+VLOOKUP($A94,'All effects'!$O$11:$Z$123,G$1,FALSE)</f>
        <v>69474831.510592297</v>
      </c>
      <c r="H94" s="2">
        <f>+VLOOKUP($A94,'All effects'!$O$11:$Z$123,H$1,FALSE)</f>
        <v>1409171960.48915</v>
      </c>
      <c r="I94" s="2">
        <f>+VLOOKUP($A94,'All effects'!$O$11:$Z$123,I$1,FALSE)</f>
        <v>249949983.471113</v>
      </c>
      <c r="J94" s="2">
        <f>+VLOOKUP($A94,'All effects'!$O$11:$Z$123,J$1,FALSE)</f>
        <v>1589647112.4496701</v>
      </c>
      <c r="K94" s="2">
        <f>+VLOOKUP($A94,'All effects'!$O$11:$Z$123,K$1,FALSE)</f>
        <v>31503715.409495469</v>
      </c>
      <c r="L94" s="2">
        <f>+VLOOKUP($A94,'All effects'!$O$11:$Z$123,L$1,FALSE)</f>
        <v>176901263.42133853</v>
      </c>
      <c r="M94" s="2">
        <f>+VLOOKUP($A94,'All effects'!$O$11:$Z$123,M$1,FALSE)</f>
        <v>0</v>
      </c>
      <c r="N94" s="2">
        <f>+VLOOKUP($A94,'All effects'!$O$11:$Z$123,N$1,FALSE)</f>
        <v>-35077603.948677599</v>
      </c>
      <c r="O94" s="1">
        <f t="shared" si="45"/>
        <v>194973.32929858228</v>
      </c>
      <c r="P94" s="1">
        <f t="shared" si="46"/>
        <v>194973.3292985817</v>
      </c>
      <c r="Q94" s="1">
        <f t="shared" si="47"/>
        <v>3954683.1955812634</v>
      </c>
      <c r="R94" s="1">
        <f t="shared" si="48"/>
        <v>701456.61926590395</v>
      </c>
      <c r="S94" s="1">
        <f t="shared" si="49"/>
        <v>4461166.4855485838</v>
      </c>
      <c r="T94" s="1">
        <f t="shared" ref="T94:T125" si="51">+K94*$AC94</f>
        <v>88411.64699662324</v>
      </c>
      <c r="U94" s="1">
        <f t="shared" ref="U94:U125" si="52">+L94*$AC94</f>
        <v>496453.57227135124</v>
      </c>
      <c r="V94" s="21">
        <f t="shared" ref="V94:V125" si="53">+M94*$AC94</f>
        <v>0</v>
      </c>
      <c r="W94" s="1">
        <f t="shared" ref="W94:W125" si="54">+N94*$AC94</f>
        <v>-98441.364692594143</v>
      </c>
      <c r="X94" s="1">
        <f t="shared" si="40"/>
        <v>0.10878218445060095</v>
      </c>
      <c r="Y94" s="1">
        <f t="shared" si="41"/>
        <v>5.7679095376914652E-2</v>
      </c>
      <c r="Z94" s="1">
        <f t="shared" si="42"/>
        <v>0.16273258197283502</v>
      </c>
      <c r="AA94" s="1">
        <f t="shared" si="43"/>
        <v>0.2</v>
      </c>
      <c r="AB94" s="1">
        <f t="shared" si="50"/>
        <v>2.0421174991130931E-4</v>
      </c>
      <c r="AC94" s="1">
        <f t="shared" si="44"/>
        <v>2.8063879401975318E-3</v>
      </c>
    </row>
    <row r="95" spans="1:29" x14ac:dyDescent="0.35">
      <c r="A95" s="1" t="s">
        <v>75</v>
      </c>
      <c r="B95" s="1">
        <v>1.05</v>
      </c>
      <c r="C95" s="1">
        <v>0.94999999999999896</v>
      </c>
      <c r="D95" s="1">
        <v>-5.0000000000000001E-3</v>
      </c>
      <c r="E95" s="1">
        <v>0.9</v>
      </c>
      <c r="F95" s="2">
        <f>+VLOOKUP($A95,'All effects'!$O$11:$Z$123,F$1,FALSE)</f>
        <v>-661234319.45431101</v>
      </c>
      <c r="G95" s="2">
        <f>+VLOOKUP($A95,'All effects'!$O$11:$Z$123,G$1,FALSE)</f>
        <v>-661234319.45431006</v>
      </c>
      <c r="H95" s="2">
        <f>+VLOOKUP($A95,'All effects'!$O$11:$Z$123,H$1,FALSE)</f>
        <v>819533516.08119297</v>
      </c>
      <c r="I95" s="2">
        <f>+VLOOKUP($A95,'All effects'!$O$11:$Z$123,I$1,FALSE)</f>
        <v>-539636763.52106595</v>
      </c>
      <c r="J95" s="2">
        <f>+VLOOKUP($A95,'All effects'!$O$11:$Z$123,J$1,FALSE)</f>
        <v>941131072.01443803</v>
      </c>
      <c r="K95" s="2">
        <f>+VLOOKUP($A95,'All effects'!$O$11:$Z$123,K$1,FALSE)</f>
        <v>36507411.448724635</v>
      </c>
      <c r="L95" s="2">
        <f>+VLOOKUP($A95,'All effects'!$O$11:$Z$123,L$1,FALSE)</f>
        <v>104426283.02886559</v>
      </c>
      <c r="M95" s="2">
        <f>+VLOOKUP($A95,'All effects'!$O$11:$Z$123,M$1,FALSE)</f>
        <v>0</v>
      </c>
      <c r="N95" s="2">
        <f>+VLOOKUP($A95,'All effects'!$O$11:$Z$123,N$1,FALSE)</f>
        <v>-53678684.353102699</v>
      </c>
      <c r="O95" s="1">
        <f t="shared" si="45"/>
        <v>-2111010.0952352188</v>
      </c>
      <c r="P95" s="1">
        <f t="shared" si="46"/>
        <v>-2111010.095235216</v>
      </c>
      <c r="Q95" s="1">
        <f t="shared" si="47"/>
        <v>2616384.9560300279</v>
      </c>
      <c r="R95" s="1">
        <f t="shared" si="48"/>
        <v>-1722806.3063834121</v>
      </c>
      <c r="S95" s="1">
        <f t="shared" si="49"/>
        <v>3004588.7448818344</v>
      </c>
      <c r="T95" s="1">
        <f t="shared" si="51"/>
        <v>116550.98934181774</v>
      </c>
      <c r="U95" s="1">
        <f t="shared" si="52"/>
        <v>333383.99292969162</v>
      </c>
      <c r="V95" s="21">
        <f t="shared" si="53"/>
        <v>0</v>
      </c>
      <c r="W95" s="1">
        <f t="shared" si="54"/>
        <v>-171370.78526392841</v>
      </c>
      <c r="X95" s="1">
        <f t="shared" si="40"/>
        <v>9.2594970120099068E-2</v>
      </c>
      <c r="Y95" s="1">
        <f t="shared" si="41"/>
        <v>5.7679095376910239E-2</v>
      </c>
      <c r="Z95" s="1">
        <f t="shared" si="42"/>
        <v>0.21748640442715655</v>
      </c>
      <c r="AA95" s="1">
        <f t="shared" si="43"/>
        <v>0.2</v>
      </c>
      <c r="AB95" s="1">
        <f t="shared" si="50"/>
        <v>2.3231002168352065E-4</v>
      </c>
      <c r="AC95" s="1">
        <f t="shared" si="44"/>
        <v>3.1925295362426847E-3</v>
      </c>
    </row>
    <row r="96" spans="1:29" x14ac:dyDescent="0.35">
      <c r="A96" s="1" t="s">
        <v>76</v>
      </c>
      <c r="B96" s="1">
        <v>1.05</v>
      </c>
      <c r="C96" s="1">
        <v>0.94999999999999896</v>
      </c>
      <c r="D96" s="1">
        <v>-5.0000000000000001E-3</v>
      </c>
      <c r="E96" s="1">
        <v>1.3</v>
      </c>
      <c r="F96" s="2">
        <f>+VLOOKUP($A96,'All effects'!$O$11:$Z$123,F$1,FALSE)</f>
        <v>-2121003468.82038</v>
      </c>
      <c r="G96" s="2">
        <f>+VLOOKUP($A96,'All effects'!$O$11:$Z$123,G$1,FALSE)</f>
        <v>-2121003468.82038</v>
      </c>
      <c r="H96" s="2">
        <f>+VLOOKUP($A96,'All effects'!$O$11:$Z$123,H$1,FALSE)</f>
        <v>410860967.00073099</v>
      </c>
      <c r="I96" s="2">
        <f>+VLOOKUP($A96,'All effects'!$O$11:$Z$123,I$1,FALSE)</f>
        <v>-1976833349.7698901</v>
      </c>
      <c r="J96" s="2">
        <f>+VLOOKUP($A96,'All effects'!$O$11:$Z$123,J$1,FALSE)</f>
        <v>555031086.05121601</v>
      </c>
      <c r="K96" s="2">
        <f>+VLOOKUP($A96,'All effects'!$O$11:$Z$123,K$1,FALSE)</f>
        <v>63898294.815275848</v>
      </c>
      <c r="L96" s="2">
        <f>+VLOOKUP($A96,'All effects'!$O$11:$Z$123,L$1,FALSE)</f>
        <v>170952775.81431833</v>
      </c>
      <c r="M96" s="2">
        <f>+VLOOKUP($A96,'All effects'!$O$11:$Z$123,M$1,FALSE)</f>
        <v>0</v>
      </c>
      <c r="N96" s="2">
        <f>+VLOOKUP($A96,'All effects'!$O$11:$Z$123,N$1,FALSE)</f>
        <v>-37115638.051442459</v>
      </c>
      <c r="O96" s="1">
        <f t="shared" si="45"/>
        <v>-6771366.2206822531</v>
      </c>
      <c r="P96" s="1">
        <f t="shared" si="46"/>
        <v>-6771366.2206822531</v>
      </c>
      <c r="Q96" s="1">
        <f t="shared" si="47"/>
        <v>1311685.7724390647</v>
      </c>
      <c r="R96" s="1">
        <f t="shared" si="48"/>
        <v>-6311098.8573699398</v>
      </c>
      <c r="S96" s="1">
        <f t="shared" si="49"/>
        <v>1771953.1357513622</v>
      </c>
      <c r="T96" s="1">
        <f t="shared" si="51"/>
        <v>203997.19351331095</v>
      </c>
      <c r="U96" s="1">
        <f t="shared" si="52"/>
        <v>545771.7860898854</v>
      </c>
      <c r="V96" s="21">
        <f t="shared" si="53"/>
        <v>0</v>
      </c>
      <c r="W96" s="1">
        <f t="shared" si="54"/>
        <v>-118492.77073572294</v>
      </c>
      <c r="X96" s="1">
        <f t="shared" si="40"/>
        <v>9.2594970120099068E-2</v>
      </c>
      <c r="Y96" s="1">
        <f t="shared" si="41"/>
        <v>5.7679095376910239E-2</v>
      </c>
      <c r="Z96" s="1">
        <f t="shared" si="42"/>
        <v>0.21748640442715655</v>
      </c>
      <c r="AA96" s="1">
        <f t="shared" si="43"/>
        <v>0.2</v>
      </c>
      <c r="AB96" s="1">
        <f t="shared" si="50"/>
        <v>2.3231002168352065E-4</v>
      </c>
      <c r="AC96" s="1">
        <f t="shared" si="44"/>
        <v>3.1925295362426847E-3</v>
      </c>
    </row>
    <row r="97" spans="1:29" x14ac:dyDescent="0.35">
      <c r="A97" s="1" t="s">
        <v>77</v>
      </c>
      <c r="B97" s="1">
        <v>1.05</v>
      </c>
      <c r="C97" s="1">
        <v>0.94999999999999896</v>
      </c>
      <c r="D97" s="1">
        <v>0.01</v>
      </c>
      <c r="E97" s="1">
        <v>0.9</v>
      </c>
      <c r="F97" s="2">
        <f>+VLOOKUP($A97,'All effects'!$O$11:$Z$123,F$1,FALSE)</f>
        <v>-2199961382.7571902</v>
      </c>
      <c r="G97" s="2">
        <f>+VLOOKUP($A97,'All effects'!$O$11:$Z$123,G$1,FALSE)</f>
        <v>-2199961382.7571902</v>
      </c>
      <c r="H97" s="2">
        <f>+VLOOKUP($A97,'All effects'!$O$11:$Z$123,H$1,FALSE)</f>
        <v>662596915.21274602</v>
      </c>
      <c r="I97" s="2">
        <f>+VLOOKUP($A97,'All effects'!$O$11:$Z$123,I$1,FALSE)</f>
        <v>-1968921885.5768499</v>
      </c>
      <c r="J97" s="2">
        <f>+VLOOKUP($A97,'All effects'!$O$11:$Z$123,J$1,FALSE)</f>
        <v>893636412.39308906</v>
      </c>
      <c r="K97" s="2">
        <f>+VLOOKUP($A97,'All effects'!$O$11:$Z$123,K$1,FALSE)</f>
        <v>44146681.963971667</v>
      </c>
      <c r="L97" s="2">
        <f>+VLOOKUP($A97,'All effects'!$O$11:$Z$123,L$1,FALSE)</f>
        <v>223169610.04045781</v>
      </c>
      <c r="M97" s="2">
        <f>+VLOOKUP($A97,'All effects'!$O$11:$Z$123,M$1,FALSE)</f>
        <v>0</v>
      </c>
      <c r="N97" s="2">
        <f>+VLOOKUP($A97,'All effects'!$O$11:$Z$123,N$1,FALSE)</f>
        <v>-52016569.103856415</v>
      </c>
      <c r="O97" s="1">
        <f t="shared" si="45"/>
        <v>-5255237.9265058143</v>
      </c>
      <c r="P97" s="1">
        <f t="shared" si="46"/>
        <v>-5255237.9265058143</v>
      </c>
      <c r="Q97" s="1">
        <f t="shared" si="47"/>
        <v>1582802.528309698</v>
      </c>
      <c r="R97" s="1">
        <f t="shared" si="48"/>
        <v>-4703333.9078174252</v>
      </c>
      <c r="S97" s="1">
        <f t="shared" si="49"/>
        <v>2134706.5469980929</v>
      </c>
      <c r="T97" s="1">
        <f t="shared" si="51"/>
        <v>105456.9953840231</v>
      </c>
      <c r="U97" s="1">
        <f t="shared" si="52"/>
        <v>533104.53897979611</v>
      </c>
      <c r="V97" s="21">
        <f t="shared" si="53"/>
        <v>0</v>
      </c>
      <c r="W97" s="1">
        <f t="shared" si="54"/>
        <v>-124256.47509262095</v>
      </c>
      <c r="X97" s="1">
        <f t="shared" si="40"/>
        <v>9.2594970120099068E-2</v>
      </c>
      <c r="Y97" s="1">
        <f t="shared" si="41"/>
        <v>5.7679095376910239E-2</v>
      </c>
      <c r="Z97" s="1">
        <f t="shared" si="42"/>
        <v>0.16273258197283502</v>
      </c>
      <c r="AA97" s="1">
        <f t="shared" si="43"/>
        <v>0.2</v>
      </c>
      <c r="AB97" s="1">
        <f t="shared" si="50"/>
        <v>1.7382424315808931E-4</v>
      </c>
      <c r="AC97" s="1">
        <f t="shared" si="44"/>
        <v>2.3887864431145038E-3</v>
      </c>
    </row>
    <row r="98" spans="1:29" x14ac:dyDescent="0.35">
      <c r="A98" s="1" t="s">
        <v>78</v>
      </c>
      <c r="B98" s="1">
        <v>1.05</v>
      </c>
      <c r="C98" s="1">
        <v>0.94999999999999896</v>
      </c>
      <c r="D98" s="1">
        <v>0.01</v>
      </c>
      <c r="E98" s="1">
        <v>1.3</v>
      </c>
      <c r="F98" s="2">
        <f>+VLOOKUP($A98,'All effects'!$O$11:$Z$123,F$1,FALSE)</f>
        <v>-2148792483.2061601</v>
      </c>
      <c r="G98" s="2">
        <f>+VLOOKUP($A98,'All effects'!$O$11:$Z$123,G$1,FALSE)</f>
        <v>-2148792483.2061601</v>
      </c>
      <c r="H98" s="2">
        <f>+VLOOKUP($A98,'All effects'!$O$11:$Z$123,H$1,FALSE)</f>
        <v>113901584.032571</v>
      </c>
      <c r="I98" s="2">
        <f>+VLOOKUP($A98,'All effects'!$O$11:$Z$123,I$1,FALSE)</f>
        <v>-1947780807.4322801</v>
      </c>
      <c r="J98" s="2">
        <f>+VLOOKUP($A98,'All effects'!$O$11:$Z$123,J$1,FALSE)</f>
        <v>314913259.80645198</v>
      </c>
      <c r="K98" s="2">
        <f>+VLOOKUP($A98,'All effects'!$O$11:$Z$123,K$1,FALSE)</f>
        <v>51222019.449731506</v>
      </c>
      <c r="L98" s="2">
        <f>+VLOOKUP($A98,'All effects'!$O$11:$Z$123,L$1,FALSE)</f>
        <v>216539905.44619215</v>
      </c>
      <c r="M98" s="2">
        <f>+VLOOKUP($A98,'All effects'!$O$11:$Z$123,M$1,FALSE)</f>
        <v>0</v>
      </c>
      <c r="N98" s="2">
        <f>+VLOOKUP($A98,'All effects'!$O$11:$Z$123,N$1,FALSE)</f>
        <v>-35693789.777420104</v>
      </c>
      <c r="O98" s="1">
        <f t="shared" si="45"/>
        <v>-5133006.3529492253</v>
      </c>
      <c r="P98" s="1">
        <f t="shared" si="46"/>
        <v>-5133006.3529492253</v>
      </c>
      <c r="Q98" s="1">
        <f t="shared" si="47"/>
        <v>272086.55978627305</v>
      </c>
      <c r="R98" s="1">
        <f t="shared" si="48"/>
        <v>-4652832.3869528528</v>
      </c>
      <c r="S98" s="1">
        <f t="shared" si="49"/>
        <v>752260.52578264801</v>
      </c>
      <c r="T98" s="1">
        <f t="shared" si="51"/>
        <v>122358.46565046605</v>
      </c>
      <c r="U98" s="1">
        <f t="shared" si="52"/>
        <v>517267.5905231603</v>
      </c>
      <c r="V98" s="21">
        <f t="shared" si="53"/>
        <v>0</v>
      </c>
      <c r="W98" s="1">
        <f t="shared" si="54"/>
        <v>-85264.841123680206</v>
      </c>
      <c r="X98" s="1">
        <f t="shared" si="40"/>
        <v>9.2594970120099068E-2</v>
      </c>
      <c r="Y98" s="1">
        <f t="shared" si="41"/>
        <v>5.7679095376910239E-2</v>
      </c>
      <c r="Z98" s="1">
        <f t="shared" si="42"/>
        <v>0.16273258197283502</v>
      </c>
      <c r="AA98" s="1">
        <f t="shared" si="43"/>
        <v>0.2</v>
      </c>
      <c r="AB98" s="1">
        <f t="shared" si="50"/>
        <v>1.7382424315808931E-4</v>
      </c>
      <c r="AC98" s="1">
        <f t="shared" si="44"/>
        <v>2.3887864431145038E-3</v>
      </c>
    </row>
    <row r="99" spans="1:29" x14ac:dyDescent="0.35">
      <c r="A99" s="1" t="s">
        <v>80</v>
      </c>
      <c r="B99" s="1">
        <v>1.05</v>
      </c>
      <c r="C99" s="1">
        <v>1</v>
      </c>
      <c r="D99" s="1">
        <v>-5.0000000000000001E-3</v>
      </c>
      <c r="E99" s="1">
        <v>0.9</v>
      </c>
      <c r="F99" s="2">
        <f>+VLOOKUP($A99,'All effects'!$O$11:$Z$123,F$1,FALSE)</f>
        <v>-1048993974.5803</v>
      </c>
      <c r="G99" s="2">
        <f>+VLOOKUP($A99,'All effects'!$O$11:$Z$123,G$1,FALSE)</f>
        <v>-1048993974.5803</v>
      </c>
      <c r="H99" s="2">
        <f>+VLOOKUP($A99,'All effects'!$O$11:$Z$123,H$1,FALSE)</f>
        <v>448914143.86407</v>
      </c>
      <c r="I99" s="2">
        <f>+VLOOKUP($A99,'All effects'!$O$11:$Z$123,I$1,FALSE)</f>
        <v>-916009362.82439995</v>
      </c>
      <c r="J99" s="2">
        <f>+VLOOKUP($A99,'All effects'!$O$11:$Z$123,J$1,FALSE)</f>
        <v>581898755.61997199</v>
      </c>
      <c r="K99" s="2">
        <f>+VLOOKUP($A99,'All effects'!$O$11:$Z$123,K$1,FALSE)</f>
        <v>23953788.790401511</v>
      </c>
      <c r="L99" s="2">
        <f>+VLOOKUP($A99,'All effects'!$O$11:$Z$123,L$1,FALSE)</f>
        <v>103310873.37190498</v>
      </c>
      <c r="M99" s="2">
        <f>+VLOOKUP($A99,'All effects'!$O$11:$Z$123,M$1,FALSE)</f>
        <v>0</v>
      </c>
      <c r="N99" s="2">
        <f>+VLOOKUP($A99,'All effects'!$O$11:$Z$123,N$1,FALSE)</f>
        <v>-53627527.174398981</v>
      </c>
      <c r="O99" s="1">
        <f t="shared" si="45"/>
        <v>-22643458.487765625</v>
      </c>
      <c r="P99" s="1">
        <f t="shared" si="46"/>
        <v>-22643458.487765625</v>
      </c>
      <c r="Q99" s="1">
        <f t="shared" si="47"/>
        <v>9690207.0245197508</v>
      </c>
      <c r="R99" s="1">
        <f t="shared" si="48"/>
        <v>-19772868.56182145</v>
      </c>
      <c r="S99" s="1">
        <f t="shared" si="49"/>
        <v>12560796.950463969</v>
      </c>
      <c r="T99" s="1">
        <f t="shared" si="51"/>
        <v>517063.62023401877</v>
      </c>
      <c r="U99" s="1">
        <f t="shared" si="52"/>
        <v>2230056.1578225424</v>
      </c>
      <c r="V99" s="21">
        <f t="shared" si="53"/>
        <v>0</v>
      </c>
      <c r="W99" s="1">
        <f t="shared" si="54"/>
        <v>-1157597.3883557052</v>
      </c>
      <c r="X99" s="1">
        <f t="shared" si="40"/>
        <v>9.2594970120099068E-2</v>
      </c>
      <c r="Y99" s="1">
        <f t="shared" si="41"/>
        <v>0.38998983123577174</v>
      </c>
      <c r="Z99" s="1">
        <f t="shared" si="42"/>
        <v>0.21748640442715655</v>
      </c>
      <c r="AA99" s="1">
        <f t="shared" si="43"/>
        <v>0.2</v>
      </c>
      <c r="AB99" s="1">
        <f t="shared" si="50"/>
        <v>1.5707345193038966E-3</v>
      </c>
      <c r="AC99" s="1">
        <f t="shared" si="44"/>
        <v>2.158588041158694E-2</v>
      </c>
    </row>
    <row r="100" spans="1:29" x14ac:dyDescent="0.35">
      <c r="A100" s="1" t="s">
        <v>81</v>
      </c>
      <c r="B100" s="1">
        <v>1.05</v>
      </c>
      <c r="C100" s="1">
        <v>1</v>
      </c>
      <c r="D100" s="1">
        <v>-5.0000000000000001E-3</v>
      </c>
      <c r="E100" s="1">
        <v>1.3</v>
      </c>
      <c r="F100" s="2">
        <f>+VLOOKUP($A100,'All effects'!$O$11:$Z$123,F$1,FALSE)</f>
        <v>-1647021492.21334</v>
      </c>
      <c r="G100" s="2">
        <f>+VLOOKUP($A100,'All effects'!$O$11:$Z$123,G$1,FALSE)</f>
        <v>-1647021492.21334</v>
      </c>
      <c r="H100" s="2">
        <f>+VLOOKUP($A100,'All effects'!$O$11:$Z$123,H$1,FALSE)</f>
        <v>64644531.112017699</v>
      </c>
      <c r="I100" s="2">
        <f>+VLOOKUP($A100,'All effects'!$O$11:$Z$123,I$1,FALSE)</f>
        <v>-1530297970.24405</v>
      </c>
      <c r="J100" s="2">
        <f>+VLOOKUP($A100,'All effects'!$O$11:$Z$123,J$1,FALSE)</f>
        <v>181368053.08130601</v>
      </c>
      <c r="K100" s="2">
        <f>+VLOOKUP($A100,'All effects'!$O$11:$Z$123,K$1,FALSE)</f>
        <v>40729528.511044495</v>
      </c>
      <c r="L100" s="2">
        <f>+VLOOKUP($A100,'All effects'!$O$11:$Z$123,L$1,FALSE)</f>
        <v>120177302.44749947</v>
      </c>
      <c r="M100" s="2">
        <f>+VLOOKUP($A100,'All effects'!$O$11:$Z$123,M$1,FALSE)</f>
        <v>0</v>
      </c>
      <c r="N100" s="2">
        <f>+VLOOKUP($A100,'All effects'!$O$11:$Z$123,N$1,FALSE)</f>
        <v>-37275748.032833315</v>
      </c>
      <c r="O100" s="1">
        <f t="shared" si="45"/>
        <v>-35552408.966230631</v>
      </c>
      <c r="P100" s="1">
        <f t="shared" si="46"/>
        <v>-35552408.966230631</v>
      </c>
      <c r="Q100" s="1">
        <f t="shared" si="47"/>
        <v>1395409.1178471253</v>
      </c>
      <c r="R100" s="1">
        <f t="shared" si="48"/>
        <v>-33032828.979782294</v>
      </c>
      <c r="S100" s="1">
        <f t="shared" si="49"/>
        <v>3914989.1042954237</v>
      </c>
      <c r="T100" s="1">
        <f t="shared" si="51"/>
        <v>879182.73165972717</v>
      </c>
      <c r="U100" s="1">
        <f t="shared" si="52"/>
        <v>2594132.8788188379</v>
      </c>
      <c r="V100" s="21">
        <f t="shared" si="53"/>
        <v>0</v>
      </c>
      <c r="W100" s="1">
        <f t="shared" si="54"/>
        <v>-804629.8392891871</v>
      </c>
      <c r="X100" s="1">
        <f t="shared" si="40"/>
        <v>9.2594970120099068E-2</v>
      </c>
      <c r="Y100" s="1">
        <f t="shared" si="41"/>
        <v>0.38998983123577174</v>
      </c>
      <c r="Z100" s="1">
        <f t="shared" si="42"/>
        <v>0.21748640442715655</v>
      </c>
      <c r="AA100" s="1">
        <f t="shared" si="43"/>
        <v>0.2</v>
      </c>
      <c r="AB100" s="1">
        <f t="shared" si="50"/>
        <v>1.5707345193038966E-3</v>
      </c>
      <c r="AC100" s="1">
        <f t="shared" si="44"/>
        <v>2.158588041158694E-2</v>
      </c>
    </row>
    <row r="101" spans="1:29" x14ac:dyDescent="0.35">
      <c r="A101" s="1" t="s">
        <v>82</v>
      </c>
      <c r="B101" s="1">
        <v>1.05</v>
      </c>
      <c r="C101" s="1">
        <v>1</v>
      </c>
      <c r="D101" s="1">
        <v>0.01</v>
      </c>
      <c r="E101" s="1">
        <v>0.9</v>
      </c>
      <c r="F101" s="2">
        <f>+VLOOKUP($A101,'All effects'!$O$11:$Z$123,F$1,FALSE)</f>
        <v>-2550795145.2291999</v>
      </c>
      <c r="G101" s="2">
        <f>+VLOOKUP($A101,'All effects'!$O$11:$Z$123,G$1,FALSE)</f>
        <v>-2550795145.2291999</v>
      </c>
      <c r="H101" s="2">
        <f>+VLOOKUP($A101,'All effects'!$O$11:$Z$123,H$1,FALSE)</f>
        <v>32470938.5541071</v>
      </c>
      <c r="I101" s="2">
        <f>+VLOOKUP($A101,'All effects'!$O$11:$Z$123,I$1,FALSE)</f>
        <v>-2343887399.2866602</v>
      </c>
      <c r="J101" s="2">
        <f>+VLOOKUP($A101,'All effects'!$O$11:$Z$123,J$1,FALSE)</f>
        <v>239378684.49664301</v>
      </c>
      <c r="K101" s="2">
        <f>+VLOOKUP($A101,'All effects'!$O$11:$Z$123,K$1,FALSE)</f>
        <v>54170731.686063454</v>
      </c>
      <c r="L101" s="2">
        <f>+VLOOKUP($A101,'All effects'!$O$11:$Z$123,L$1,FALSE)</f>
        <v>208801911.539051</v>
      </c>
      <c r="M101" s="2">
        <f>+VLOOKUP($A101,'All effects'!$O$11:$Z$123,M$1,FALSE)</f>
        <v>0</v>
      </c>
      <c r="N101" s="2">
        <f>+VLOOKUP($A101,'All effects'!$O$11:$Z$123,N$1,FALSE)</f>
        <v>-52276566.089549348</v>
      </c>
      <c r="O101" s="1">
        <f t="shared" si="45"/>
        <v>-41199102.01962404</v>
      </c>
      <c r="P101" s="1">
        <f t="shared" si="46"/>
        <v>-41199102.01962404</v>
      </c>
      <c r="Q101" s="1">
        <f t="shared" si="47"/>
        <v>524453.52684070496</v>
      </c>
      <c r="R101" s="1">
        <f t="shared" si="48"/>
        <v>-37857236.89584861</v>
      </c>
      <c r="S101" s="1">
        <f t="shared" si="49"/>
        <v>3866318.6506160735</v>
      </c>
      <c r="T101" s="1">
        <f t="shared" si="51"/>
        <v>874937.17611387151</v>
      </c>
      <c r="U101" s="1">
        <f t="shared" si="52"/>
        <v>3372458.6905691749</v>
      </c>
      <c r="V101" s="21">
        <f t="shared" si="53"/>
        <v>0</v>
      </c>
      <c r="W101" s="1">
        <f t="shared" si="54"/>
        <v>-844343.60932008072</v>
      </c>
      <c r="X101" s="1">
        <f t="shared" si="40"/>
        <v>9.2594970120099068E-2</v>
      </c>
      <c r="Y101" s="1">
        <f t="shared" si="41"/>
        <v>0.38998983123577174</v>
      </c>
      <c r="Z101" s="1">
        <f t="shared" si="42"/>
        <v>0.16273258197283502</v>
      </c>
      <c r="AA101" s="1">
        <f t="shared" si="43"/>
        <v>0.2</v>
      </c>
      <c r="AB101" s="1">
        <f t="shared" si="50"/>
        <v>1.1752904030642301E-3</v>
      </c>
      <c r="AC101" s="1">
        <f t="shared" si="44"/>
        <v>1.6151474216453444E-2</v>
      </c>
    </row>
    <row r="102" spans="1:29" x14ac:dyDescent="0.35">
      <c r="A102" s="1" t="s">
        <v>83</v>
      </c>
      <c r="B102" s="1">
        <v>1.05</v>
      </c>
      <c r="C102" s="1">
        <v>1</v>
      </c>
      <c r="D102" s="1">
        <v>0.01</v>
      </c>
      <c r="E102" s="1">
        <v>1.3</v>
      </c>
      <c r="F102" s="2">
        <f>+VLOOKUP($A102,'All effects'!$O$11:$Z$123,F$1,FALSE)</f>
        <v>-3238805684.9124498</v>
      </c>
      <c r="G102" s="2">
        <f>+VLOOKUP($A102,'All effects'!$O$11:$Z$123,G$1,FALSE)</f>
        <v>-3238805684.9124498</v>
      </c>
      <c r="H102" s="2">
        <f>+VLOOKUP($A102,'All effects'!$O$11:$Z$123,H$1,FALSE)</f>
        <v>-275192774.84167302</v>
      </c>
      <c r="I102" s="2">
        <f>+VLOOKUP($A102,'All effects'!$O$11:$Z$123,I$1,FALSE)</f>
        <v>-3042654312.8548498</v>
      </c>
      <c r="J102" s="2">
        <f>+VLOOKUP($A102,'All effects'!$O$11:$Z$123,J$1,FALSE)</f>
        <v>-79041402.784074202</v>
      </c>
      <c r="K102" s="2">
        <f>+VLOOKUP($A102,'All effects'!$O$11:$Z$123,K$1,FALSE)</f>
        <v>51592629.928202577</v>
      </c>
      <c r="L102" s="2">
        <f>+VLOOKUP($A102,'All effects'!$O$11:$Z$123,L$1,FALSE)</f>
        <v>212151364.47259837</v>
      </c>
      <c r="M102" s="2">
        <f>+VLOOKUP($A102,'All effects'!$O$11:$Z$123,M$1,FALSE)</f>
        <v>0</v>
      </c>
      <c r="N102" s="2">
        <f>+VLOOKUP($A102,'All effects'!$O$11:$Z$123,N$1,FALSE)</f>
        <v>-35592637.513203524</v>
      </c>
      <c r="O102" s="1">
        <f t="shared" si="45"/>
        <v>-52311486.511966273</v>
      </c>
      <c r="P102" s="1">
        <f t="shared" si="46"/>
        <v>-52311486.511966273</v>
      </c>
      <c r="Q102" s="1">
        <f t="shared" si="47"/>
        <v>-4444769.0074095596</v>
      </c>
      <c r="R102" s="1">
        <f t="shared" si="48"/>
        <v>-49143352.683655977</v>
      </c>
      <c r="S102" s="1">
        <f t="shared" si="49"/>
        <v>-1276635.179099286</v>
      </c>
      <c r="T102" s="1">
        <f t="shared" si="51"/>
        <v>833297.03204438824</v>
      </c>
      <c r="U102" s="1">
        <f t="shared" si="52"/>
        <v>3426557.2932645897</v>
      </c>
      <c r="V102" s="21">
        <f t="shared" si="53"/>
        <v>0</v>
      </c>
      <c r="W102" s="1">
        <f t="shared" si="54"/>
        <v>-574873.56709008035</v>
      </c>
      <c r="X102" s="1">
        <f t="shared" si="40"/>
        <v>9.2594970120099068E-2</v>
      </c>
      <c r="Y102" s="1">
        <f t="shared" si="41"/>
        <v>0.38998983123577174</v>
      </c>
      <c r="Z102" s="1">
        <f t="shared" si="42"/>
        <v>0.16273258197283502</v>
      </c>
      <c r="AA102" s="1">
        <f t="shared" si="43"/>
        <v>0.2</v>
      </c>
      <c r="AB102" s="1">
        <f t="shared" si="50"/>
        <v>1.1752904030642301E-3</v>
      </c>
      <c r="AC102" s="1">
        <f t="shared" si="44"/>
        <v>1.6151474216453444E-2</v>
      </c>
    </row>
    <row r="103" spans="1:29" x14ac:dyDescent="0.35">
      <c r="A103" s="1" t="s">
        <v>85</v>
      </c>
      <c r="B103" s="1">
        <v>1.05</v>
      </c>
      <c r="C103" s="1">
        <v>1.05</v>
      </c>
      <c r="D103" s="1">
        <v>-5.0000000000000001E-3</v>
      </c>
      <c r="E103" s="1">
        <v>0.9</v>
      </c>
      <c r="F103" s="2">
        <f>+VLOOKUP($A103,'All effects'!$O$11:$Z$123,F$1,FALSE)</f>
        <v>2306610823.4415898</v>
      </c>
      <c r="G103" s="2">
        <f>+VLOOKUP($A103,'All effects'!$O$11:$Z$123,G$1,FALSE)</f>
        <v>2306610823.4415898</v>
      </c>
      <c r="H103" s="2">
        <f>+VLOOKUP($A103,'All effects'!$O$11:$Z$123,H$1,FALSE)</f>
        <v>1620948679.5288799</v>
      </c>
      <c r="I103" s="2">
        <f>+VLOOKUP($A103,'All effects'!$O$11:$Z$123,I$1,FALSE)</f>
        <v>2394826100.7197499</v>
      </c>
      <c r="J103" s="2">
        <f>+VLOOKUP($A103,'All effects'!$O$11:$Z$123,J$1,FALSE)</f>
        <v>1709163956.80703</v>
      </c>
      <c r="K103" s="2">
        <f>+VLOOKUP($A103,'All effects'!$O$11:$Z$123,K$1,FALSE)</f>
        <v>27883732.394688357</v>
      </c>
      <c r="L103" s="2">
        <f>+VLOOKUP($A103,'All effects'!$O$11:$Z$123,L$1,FALSE)</f>
        <v>62435808.813078955</v>
      </c>
      <c r="M103" s="2">
        <f>+VLOOKUP($A103,'All effects'!$O$11:$Z$123,M$1,FALSE)</f>
        <v>0</v>
      </c>
      <c r="N103" s="2">
        <f>+VLOOKUP($A103,'All effects'!$O$11:$Z$123,N$1,FALSE)</f>
        <v>-53663200.859765664</v>
      </c>
      <c r="O103" s="1">
        <f t="shared" si="45"/>
        <v>7363923.1824549008</v>
      </c>
      <c r="P103" s="1">
        <f t="shared" si="46"/>
        <v>7363923.1824549008</v>
      </c>
      <c r="Q103" s="1">
        <f t="shared" si="47"/>
        <v>5174926.5361299245</v>
      </c>
      <c r="R103" s="1">
        <f t="shared" si="48"/>
        <v>7645553.0607132874</v>
      </c>
      <c r="S103" s="1">
        <f t="shared" si="49"/>
        <v>5456556.4143882785</v>
      </c>
      <c r="T103" s="1">
        <f t="shared" si="51"/>
        <v>89019.639250736378</v>
      </c>
      <c r="U103" s="1">
        <f t="shared" si="52"/>
        <v>199328.16375497117</v>
      </c>
      <c r="V103" s="21">
        <f t="shared" si="53"/>
        <v>0</v>
      </c>
      <c r="W103" s="1">
        <f t="shared" si="54"/>
        <v>-171321.35375413887</v>
      </c>
      <c r="X103" s="1">
        <f t="shared" si="40"/>
        <v>9.2594970120099068E-2</v>
      </c>
      <c r="Y103" s="1">
        <f t="shared" si="41"/>
        <v>5.7679095376914652E-2</v>
      </c>
      <c r="Z103" s="1">
        <f t="shared" si="42"/>
        <v>0.21748640442715655</v>
      </c>
      <c r="AA103" s="1">
        <f t="shared" si="43"/>
        <v>0.2</v>
      </c>
      <c r="AB103" s="1">
        <f t="shared" si="50"/>
        <v>2.3231002168353846E-4</v>
      </c>
      <c r="AC103" s="1">
        <f t="shared" si="44"/>
        <v>3.1925295362429298E-3</v>
      </c>
    </row>
    <row r="104" spans="1:29" x14ac:dyDescent="0.35">
      <c r="A104" s="1" t="s">
        <v>86</v>
      </c>
      <c r="B104" s="1">
        <v>1.05</v>
      </c>
      <c r="C104" s="1">
        <v>1.05</v>
      </c>
      <c r="D104" s="1">
        <v>-5.0000000000000001E-3</v>
      </c>
      <c r="E104" s="1">
        <v>1.3</v>
      </c>
      <c r="F104" s="2">
        <f>+VLOOKUP($A104,'All effects'!$O$11:$Z$123,F$1,FALSE)</f>
        <v>-498171863.00539601</v>
      </c>
      <c r="G104" s="2">
        <f>+VLOOKUP($A104,'All effects'!$O$11:$Z$123,G$1,FALSE)</f>
        <v>-498171863.00539601</v>
      </c>
      <c r="H104" s="2">
        <f>+VLOOKUP($A104,'All effects'!$O$11:$Z$123,H$1,FALSE)</f>
        <v>597603498.75576794</v>
      </c>
      <c r="I104" s="2">
        <f>+VLOOKUP($A104,'All effects'!$O$11:$Z$123,I$1,FALSE)</f>
        <v>-373484101.78876501</v>
      </c>
      <c r="J104" s="2">
        <f>+VLOOKUP($A104,'All effects'!$O$11:$Z$123,J$1,FALSE)</f>
        <v>722291259.972399</v>
      </c>
      <c r="K104" s="2">
        <f>+VLOOKUP($A104,'All effects'!$O$11:$Z$123,K$1,FALSE)</f>
        <v>39174703.211836681</v>
      </c>
      <c r="L104" s="2">
        <f>+VLOOKUP($A104,'All effects'!$O$11:$Z$123,L$1,FALSE)</f>
        <v>126235473.37137339</v>
      </c>
      <c r="M104" s="2">
        <f>+VLOOKUP($A104,'All effects'!$O$11:$Z$123,M$1,FALSE)</f>
        <v>0</v>
      </c>
      <c r="N104" s="2">
        <f>+VLOOKUP($A104,'All effects'!$O$11:$Z$123,N$1,FALSE)</f>
        <v>-37626991.057094485</v>
      </c>
      <c r="O104" s="1">
        <f t="shared" si="45"/>
        <v>-1590428.3867698933</v>
      </c>
      <c r="P104" s="1">
        <f t="shared" si="46"/>
        <v>-1590428.3867698933</v>
      </c>
      <c r="Q104" s="1">
        <f t="shared" si="47"/>
        <v>1907866.8207399042</v>
      </c>
      <c r="R104" s="1">
        <f t="shared" si="48"/>
        <v>-1192359.0262777931</v>
      </c>
      <c r="S104" s="1">
        <f t="shared" si="49"/>
        <v>2305936.1812320044</v>
      </c>
      <c r="T104" s="1">
        <f t="shared" si="51"/>
        <v>125066.39707733937</v>
      </c>
      <c r="U104" s="1">
        <f t="shared" si="52"/>
        <v>403010.47725971736</v>
      </c>
      <c r="V104" s="21">
        <f t="shared" si="53"/>
        <v>0</v>
      </c>
      <c r="W104" s="1">
        <f t="shared" si="54"/>
        <v>-120125.28030972272</v>
      </c>
      <c r="X104" s="1">
        <f t="shared" si="40"/>
        <v>9.2594970120099068E-2</v>
      </c>
      <c r="Y104" s="1">
        <f t="shared" si="41"/>
        <v>5.7679095376914652E-2</v>
      </c>
      <c r="Z104" s="1">
        <f t="shared" si="42"/>
        <v>0.21748640442715655</v>
      </c>
      <c r="AA104" s="1">
        <f t="shared" si="43"/>
        <v>0.2</v>
      </c>
      <c r="AB104" s="1">
        <f t="shared" si="50"/>
        <v>2.3231002168353846E-4</v>
      </c>
      <c r="AC104" s="1">
        <f t="shared" si="44"/>
        <v>3.1925295362429298E-3</v>
      </c>
    </row>
    <row r="105" spans="1:29" x14ac:dyDescent="0.35">
      <c r="A105" s="1" t="s">
        <v>87</v>
      </c>
      <c r="B105" s="1">
        <v>1.05</v>
      </c>
      <c r="C105" s="1">
        <v>1.05</v>
      </c>
      <c r="D105" s="1">
        <v>0.01</v>
      </c>
      <c r="E105" s="1">
        <v>0.9</v>
      </c>
      <c r="F105" s="2">
        <f>+VLOOKUP($A105,'All effects'!$O$11:$Z$123,F$1,FALSE)</f>
        <v>-2613452330.4707899</v>
      </c>
      <c r="G105" s="2">
        <f>+VLOOKUP($A105,'All effects'!$O$11:$Z$123,G$1,FALSE)</f>
        <v>-2613452330.4707899</v>
      </c>
      <c r="H105" s="2">
        <f>+VLOOKUP($A105,'All effects'!$O$11:$Z$123,H$1,FALSE)</f>
        <v>136403552.60558099</v>
      </c>
      <c r="I105" s="2">
        <f>+VLOOKUP($A105,'All effects'!$O$11:$Z$123,I$1,FALSE)</f>
        <v>-2409347838.4854102</v>
      </c>
      <c r="J105" s="2">
        <f>+VLOOKUP($A105,'All effects'!$O$11:$Z$123,J$1,FALSE)</f>
        <v>340508044.590967</v>
      </c>
      <c r="K105" s="2">
        <f>+VLOOKUP($A105,'All effects'!$O$11:$Z$123,K$1,FALSE)</f>
        <v>63175892.645159714</v>
      </c>
      <c r="L105" s="2">
        <f>+VLOOKUP($A105,'All effects'!$O$11:$Z$123,L$1,FALSE)</f>
        <v>214760184.11787659</v>
      </c>
      <c r="M105" s="2">
        <f>+VLOOKUP($A105,'All effects'!$O$11:$Z$123,M$1,FALSE)</f>
        <v>0</v>
      </c>
      <c r="N105" s="2">
        <f>+VLOOKUP($A105,'All effects'!$O$11:$Z$123,N$1,FALSE)</f>
        <v>-52520200.512669176</v>
      </c>
      <c r="O105" s="1">
        <f t="shared" si="45"/>
        <v>-6242979.4967551073</v>
      </c>
      <c r="P105" s="1">
        <f t="shared" si="46"/>
        <v>-6242979.4967551073</v>
      </c>
      <c r="Q105" s="1">
        <f t="shared" si="47"/>
        <v>325838.95725689287</v>
      </c>
      <c r="R105" s="1">
        <f t="shared" si="48"/>
        <v>-5755417.4533216218</v>
      </c>
      <c r="S105" s="1">
        <f t="shared" si="49"/>
        <v>813401.00069039327</v>
      </c>
      <c r="T105" s="1">
        <f t="shared" si="51"/>
        <v>150913.71588242639</v>
      </c>
      <c r="U105" s="1">
        <f t="shared" si="52"/>
        <v>513016.21634159767</v>
      </c>
      <c r="V105" s="21">
        <f t="shared" si="53"/>
        <v>0</v>
      </c>
      <c r="W105" s="1">
        <f t="shared" si="54"/>
        <v>-125459.54297432915</v>
      </c>
      <c r="X105" s="1">
        <f t="shared" si="40"/>
        <v>9.2594970120099068E-2</v>
      </c>
      <c r="Y105" s="1">
        <f t="shared" si="41"/>
        <v>5.7679095376914652E-2</v>
      </c>
      <c r="Z105" s="1">
        <f t="shared" si="42"/>
        <v>0.16273258197283502</v>
      </c>
      <c r="AA105" s="1">
        <f t="shared" si="43"/>
        <v>0.2</v>
      </c>
      <c r="AB105" s="1">
        <f t="shared" si="50"/>
        <v>1.7382424315810262E-4</v>
      </c>
      <c r="AC105" s="1">
        <f t="shared" si="44"/>
        <v>2.3887864431146868E-3</v>
      </c>
    </row>
    <row r="106" spans="1:29" x14ac:dyDescent="0.35">
      <c r="A106" s="1" t="s">
        <v>88</v>
      </c>
      <c r="B106" s="1">
        <v>1.05</v>
      </c>
      <c r="C106" s="1">
        <v>1.05</v>
      </c>
      <c r="D106" s="1">
        <v>0.01</v>
      </c>
      <c r="E106" s="1">
        <v>1.3</v>
      </c>
      <c r="F106" s="2">
        <f>+VLOOKUP($A106,'All effects'!$O$11:$Z$123,F$1,FALSE)</f>
        <v>-1928320152.50828</v>
      </c>
      <c r="G106" s="2">
        <f>+VLOOKUP($A106,'All effects'!$O$11:$Z$123,G$1,FALSE)</f>
        <v>-1928320152.50828</v>
      </c>
      <c r="H106" s="2">
        <f>+VLOOKUP($A106,'All effects'!$O$11:$Z$123,H$1,FALSE)</f>
        <v>198638698.679171</v>
      </c>
      <c r="I106" s="2">
        <f>+VLOOKUP($A106,'All effects'!$O$11:$Z$123,I$1,FALSE)</f>
        <v>-1754107857.9597499</v>
      </c>
      <c r="J106" s="2">
        <f>+VLOOKUP($A106,'All effects'!$O$11:$Z$123,J$1,FALSE)</f>
        <v>372850993.22769803</v>
      </c>
      <c r="K106" s="2">
        <f>+VLOOKUP($A106,'All effects'!$O$11:$Z$123,K$1,FALSE)</f>
        <v>53561464.869357981</v>
      </c>
      <c r="L106" s="2">
        <f>+VLOOKUP($A106,'All effects'!$O$11:$Z$123,L$1,FALSE)</f>
        <v>192075404.55317926</v>
      </c>
      <c r="M106" s="2">
        <f>+VLOOKUP($A106,'All effects'!$O$11:$Z$123,M$1,FALSE)</f>
        <v>0</v>
      </c>
      <c r="N106" s="2">
        <f>+VLOOKUP($A106,'All effects'!$O$11:$Z$123,N$1,FALSE)</f>
        <v>-35698354.864705831</v>
      </c>
      <c r="O106" s="1">
        <f t="shared" si="45"/>
        <v>-4606345.038296625</v>
      </c>
      <c r="P106" s="1">
        <f t="shared" si="46"/>
        <v>-4606345.038296625</v>
      </c>
      <c r="Q106" s="1">
        <f t="shared" si="47"/>
        <v>474505.43048274692</v>
      </c>
      <c r="R106" s="1">
        <f t="shared" si="48"/>
        <v>-4190189.0708551933</v>
      </c>
      <c r="S106" s="1">
        <f t="shared" si="49"/>
        <v>890661.39792417095</v>
      </c>
      <c r="T106" s="1">
        <f t="shared" si="51"/>
        <v>127946.9011532859</v>
      </c>
      <c r="U106" s="1">
        <f t="shared" si="52"/>
        <v>458827.12245240359</v>
      </c>
      <c r="V106" s="21">
        <f t="shared" si="53"/>
        <v>0</v>
      </c>
      <c r="W106" s="1">
        <f t="shared" si="54"/>
        <v>-85275.746142306525</v>
      </c>
      <c r="X106" s="1">
        <f t="shared" si="40"/>
        <v>9.2594970120099068E-2</v>
      </c>
      <c r="Y106" s="1">
        <f t="shared" si="41"/>
        <v>5.7679095376914652E-2</v>
      </c>
      <c r="Z106" s="1">
        <f t="shared" si="42"/>
        <v>0.16273258197283502</v>
      </c>
      <c r="AA106" s="1">
        <f t="shared" si="43"/>
        <v>0.2</v>
      </c>
      <c r="AB106" s="1">
        <f t="shared" si="50"/>
        <v>1.7382424315810262E-4</v>
      </c>
      <c r="AC106" s="1">
        <f t="shared" si="44"/>
        <v>2.3887864431146868E-3</v>
      </c>
    </row>
    <row r="107" spans="1:29" x14ac:dyDescent="0.35">
      <c r="A107" s="1" t="s">
        <v>93</v>
      </c>
      <c r="B107" s="1">
        <v>1.1000000000000001</v>
      </c>
      <c r="C107" s="1">
        <v>0.94999999999999896</v>
      </c>
      <c r="D107" s="1">
        <v>-5.0000000000000001E-3</v>
      </c>
      <c r="E107" s="1">
        <v>0.9</v>
      </c>
      <c r="F107" s="2">
        <f>+VLOOKUP($A107,'All effects'!$O$11:$Z$123,F$1,FALSE)</f>
        <v>-763816923.54485095</v>
      </c>
      <c r="G107" s="2">
        <f>+VLOOKUP($A107,'All effects'!$O$11:$Z$123,G$1,FALSE)</f>
        <v>-763816923.54485095</v>
      </c>
      <c r="H107" s="2">
        <f>+VLOOKUP($A107,'All effects'!$O$11:$Z$123,H$1,FALSE)</f>
        <v>833161180.22707796</v>
      </c>
      <c r="I107" s="2">
        <f>+VLOOKUP($A107,'All effects'!$O$11:$Z$123,I$1,FALSE)</f>
        <v>-636446151.82003605</v>
      </c>
      <c r="J107" s="2">
        <f>+VLOOKUP($A107,'All effects'!$O$11:$Z$123,J$1,FALSE)</f>
        <v>960531951.95189297</v>
      </c>
      <c r="K107" s="2">
        <f>+VLOOKUP($A107,'All effects'!$O$11:$Z$123,K$1,FALSE)</f>
        <v>44221120.126273766</v>
      </c>
      <c r="L107" s="2">
        <f>+VLOOKUP($A107,'All effects'!$O$11:$Z$123,L$1,FALSE)</f>
        <v>117410052.37979273</v>
      </c>
      <c r="M107" s="2">
        <f>+VLOOKUP($A107,'All effects'!$O$11:$Z$123,M$1,FALSE)</f>
        <v>0</v>
      </c>
      <c r="N107" s="2">
        <f>+VLOOKUP($A107,'All effects'!$O$11:$Z$123,N$1,FALSE)</f>
        <v>-54181839.471296564</v>
      </c>
      <c r="O107" s="1">
        <f t="shared" si="45"/>
        <v>-1780780.9402353375</v>
      </c>
      <c r="P107" s="1">
        <f t="shared" si="46"/>
        <v>-1780780.9402353375</v>
      </c>
      <c r="Q107" s="1">
        <f t="shared" si="47"/>
        <v>1942451.7893720623</v>
      </c>
      <c r="R107" s="1">
        <f t="shared" si="48"/>
        <v>-1483825.6939729815</v>
      </c>
      <c r="S107" s="1">
        <f t="shared" si="49"/>
        <v>2239407.0356344185</v>
      </c>
      <c r="T107" s="1">
        <f t="shared" si="51"/>
        <v>103098.1711052669</v>
      </c>
      <c r="U107" s="1">
        <f t="shared" si="52"/>
        <v>273732.58830090635</v>
      </c>
      <c r="V107" s="21">
        <f t="shared" si="53"/>
        <v>0</v>
      </c>
      <c r="W107" s="1">
        <f t="shared" si="54"/>
        <v>-126320.82906671811</v>
      </c>
      <c r="X107" s="1">
        <f t="shared" si="40"/>
        <v>6.7619770758894304E-2</v>
      </c>
      <c r="Y107" s="1">
        <f t="shared" si="41"/>
        <v>5.7679095376910239E-2</v>
      </c>
      <c r="Z107" s="1">
        <f t="shared" si="42"/>
        <v>0.21748640442715655</v>
      </c>
      <c r="AA107" s="1">
        <f t="shared" si="43"/>
        <v>0.2</v>
      </c>
      <c r="AB107" s="1">
        <f t="shared" si="50"/>
        <v>1.6965014828406561E-4</v>
      </c>
      <c r="AC107" s="1">
        <f t="shared" si="44"/>
        <v>2.3314237814616463E-3</v>
      </c>
    </row>
    <row r="108" spans="1:29" x14ac:dyDescent="0.35">
      <c r="A108" s="1" t="s">
        <v>94</v>
      </c>
      <c r="B108" s="1">
        <v>1.1000000000000001</v>
      </c>
      <c r="C108" s="1">
        <v>0.94999999999999896</v>
      </c>
      <c r="D108" s="1">
        <v>-5.0000000000000001E-3</v>
      </c>
      <c r="E108" s="1">
        <v>1.3</v>
      </c>
      <c r="F108" s="2">
        <f>+VLOOKUP($A108,'All effects'!$O$11:$Z$123,F$1,FALSE)</f>
        <v>-435785319.42948502</v>
      </c>
      <c r="G108" s="2">
        <f>+VLOOKUP($A108,'All effects'!$O$11:$Z$123,G$1,FALSE)</f>
        <v>-435785319.42948502</v>
      </c>
      <c r="H108" s="2">
        <f>+VLOOKUP($A108,'All effects'!$O$11:$Z$123,H$1,FALSE)</f>
        <v>856598414.89091003</v>
      </c>
      <c r="I108" s="2">
        <f>+VLOOKUP($A108,'All effects'!$O$11:$Z$123,I$1,FALSE)</f>
        <v>-338632069.06718898</v>
      </c>
      <c r="J108" s="2">
        <f>+VLOOKUP($A108,'All effects'!$O$11:$Z$123,J$1,FALSE)</f>
        <v>953751665.25320697</v>
      </c>
      <c r="K108" s="2">
        <f>+VLOOKUP($A108,'All effects'!$O$11:$Z$123,K$1,FALSE)</f>
        <v>39014663.123216368</v>
      </c>
      <c r="L108" s="2">
        <f>+VLOOKUP($A108,'All effects'!$O$11:$Z$123,L$1,FALSE)</f>
        <v>98092666.716985807</v>
      </c>
      <c r="M108" s="2">
        <f>+VLOOKUP($A108,'All effects'!$O$11:$Z$123,M$1,FALSE)</f>
        <v>0</v>
      </c>
      <c r="N108" s="2">
        <f>+VLOOKUP($A108,'All effects'!$O$11:$Z$123,N$1,FALSE)</f>
        <v>-38075246.768527217</v>
      </c>
      <c r="O108" s="1">
        <f t="shared" si="45"/>
        <v>-1016000.2573297614</v>
      </c>
      <c r="P108" s="1">
        <f t="shared" si="46"/>
        <v>-1016000.2573297614</v>
      </c>
      <c r="Q108" s="1">
        <f t="shared" si="47"/>
        <v>1997093.9156390177</v>
      </c>
      <c r="R108" s="1">
        <f t="shared" si="48"/>
        <v>-789494.85898880707</v>
      </c>
      <c r="S108" s="1">
        <f t="shared" si="49"/>
        <v>2223599.313979974</v>
      </c>
      <c r="T108" s="1">
        <f t="shared" si="51"/>
        <v>90959.713431181342</v>
      </c>
      <c r="U108" s="1">
        <f t="shared" si="52"/>
        <v>228695.57597097202</v>
      </c>
      <c r="V108" s="21">
        <f t="shared" si="53"/>
        <v>0</v>
      </c>
      <c r="W108" s="1">
        <f t="shared" si="54"/>
        <v>-88769.535801165053</v>
      </c>
      <c r="X108" s="1">
        <f t="shared" si="40"/>
        <v>6.7619770758894304E-2</v>
      </c>
      <c r="Y108" s="1">
        <f t="shared" si="41"/>
        <v>5.7679095376910239E-2</v>
      </c>
      <c r="Z108" s="1">
        <f t="shared" si="42"/>
        <v>0.21748640442715655</v>
      </c>
      <c r="AA108" s="1">
        <f t="shared" si="43"/>
        <v>0.2</v>
      </c>
      <c r="AB108" s="1">
        <f t="shared" si="50"/>
        <v>1.6965014828406561E-4</v>
      </c>
      <c r="AC108" s="1">
        <f t="shared" si="44"/>
        <v>2.3314237814616463E-3</v>
      </c>
    </row>
    <row r="109" spans="1:29" x14ac:dyDescent="0.35">
      <c r="A109" s="1" t="s">
        <v>95</v>
      </c>
      <c r="B109" s="1">
        <v>1.1000000000000001</v>
      </c>
      <c r="C109" s="1">
        <v>0.94999999999999896</v>
      </c>
      <c r="D109" s="1">
        <v>0.01</v>
      </c>
      <c r="E109" s="1">
        <v>0.9</v>
      </c>
      <c r="F109" s="2">
        <f>+VLOOKUP($A109,'All effects'!$O$11:$Z$123,F$1,FALSE)</f>
        <v>19241851601.763599</v>
      </c>
      <c r="G109" s="2">
        <f>+VLOOKUP($A109,'All effects'!$O$11:$Z$123,G$1,FALSE)</f>
        <v>19241851601.763599</v>
      </c>
      <c r="H109" s="2">
        <f>+VLOOKUP($A109,'All effects'!$O$11:$Z$123,H$1,FALSE)</f>
        <v>5590931298.9376802</v>
      </c>
      <c r="I109" s="2">
        <f>+VLOOKUP($A109,'All effects'!$O$11:$Z$123,I$1,FALSE)</f>
        <v>19046890591.259701</v>
      </c>
      <c r="J109" s="2">
        <f>+VLOOKUP($A109,'All effects'!$O$11:$Z$123,J$1,FALSE)</f>
        <v>5395970288.4337997</v>
      </c>
      <c r="K109" s="2">
        <f>+VLOOKUP($A109,'All effects'!$O$11:$Z$123,K$1,FALSE)</f>
        <v>-23925348.770514276</v>
      </c>
      <c r="L109" s="2">
        <f>+VLOOKUP($A109,'All effects'!$O$11:$Z$123,L$1,FALSE)</f>
        <v>-270648769.1288287</v>
      </c>
      <c r="M109" s="2">
        <f>+VLOOKUP($A109,'All effects'!$O$11:$Z$123,M$1,FALSE)</f>
        <v>0</v>
      </c>
      <c r="N109" s="2">
        <f>+VLOOKUP($A109,'All effects'!$O$11:$Z$123,N$1,FALSE)</f>
        <v>-51762409.854434118</v>
      </c>
      <c r="O109" s="1">
        <f t="shared" si="45"/>
        <v>33566842.038381845</v>
      </c>
      <c r="P109" s="1">
        <f t="shared" si="46"/>
        <v>33566842.038381845</v>
      </c>
      <c r="Q109" s="1">
        <f t="shared" si="47"/>
        <v>9753214.5888540875</v>
      </c>
      <c r="R109" s="1">
        <f t="shared" si="48"/>
        <v>33226738.311429296</v>
      </c>
      <c r="S109" s="1">
        <f t="shared" si="49"/>
        <v>9413110.8619015701</v>
      </c>
      <c r="T109" s="1">
        <f t="shared" si="51"/>
        <v>-41737.064577477482</v>
      </c>
      <c r="U109" s="1">
        <f t="shared" si="52"/>
        <v>-472138.78732944839</v>
      </c>
      <c r="V109" s="21">
        <f t="shared" si="53"/>
        <v>0</v>
      </c>
      <c r="W109" s="1">
        <f t="shared" si="54"/>
        <v>-90297.995799454162</v>
      </c>
      <c r="X109" s="1">
        <f t="shared" si="40"/>
        <v>6.7619770758894304E-2</v>
      </c>
      <c r="Y109" s="1">
        <f t="shared" si="41"/>
        <v>5.7679095376910239E-2</v>
      </c>
      <c r="Z109" s="1">
        <f t="shared" si="42"/>
        <v>0.16273258197283502</v>
      </c>
      <c r="AA109" s="1">
        <f t="shared" si="43"/>
        <v>0.2</v>
      </c>
      <c r="AB109" s="1">
        <f t="shared" si="50"/>
        <v>1.2693945966441792E-4</v>
      </c>
      <c r="AC109" s="1">
        <f t="shared" si="44"/>
        <v>1.7444704768071954E-3</v>
      </c>
    </row>
    <row r="110" spans="1:29" x14ac:dyDescent="0.35">
      <c r="A110" s="1" t="s">
        <v>96</v>
      </c>
      <c r="B110" s="1">
        <v>1.1000000000000001</v>
      </c>
      <c r="C110" s="1">
        <v>0.94999999999999896</v>
      </c>
      <c r="D110" s="1">
        <v>0.01</v>
      </c>
      <c r="E110" s="1">
        <v>1.3</v>
      </c>
      <c r="F110" s="2">
        <f>+VLOOKUP($A110,'All effects'!$O$11:$Z$123,F$1,FALSE)</f>
        <v>18232993416.568298</v>
      </c>
      <c r="G110" s="2">
        <f>+VLOOKUP($A110,'All effects'!$O$11:$Z$123,G$1,FALSE)</f>
        <v>18232993416.568298</v>
      </c>
      <c r="H110" s="2">
        <f>+VLOOKUP($A110,'All effects'!$O$11:$Z$123,H$1,FALSE)</f>
        <v>5428605612.0438099</v>
      </c>
      <c r="I110" s="2">
        <f>+VLOOKUP($A110,'All effects'!$O$11:$Z$123,I$1,FALSE)</f>
        <v>18040526122.237</v>
      </c>
      <c r="J110" s="2">
        <f>+VLOOKUP($A110,'All effects'!$O$11:$Z$123,J$1,FALSE)</f>
        <v>5236138317.7125196</v>
      </c>
      <c r="K110" s="2">
        <f>+VLOOKUP($A110,'All effects'!$O$11:$Z$123,K$1,FALSE)</f>
        <v>-15124933.548894241</v>
      </c>
      <c r="L110" s="2">
        <f>+VLOOKUP($A110,'All effects'!$O$11:$Z$123,L$1,FALSE)</f>
        <v>-242518115.64132407</v>
      </c>
      <c r="M110" s="2">
        <f>+VLOOKUP($A110,'All effects'!$O$11:$Z$123,M$1,FALSE)</f>
        <v>0</v>
      </c>
      <c r="N110" s="2">
        <f>+VLOOKUP($A110,'All effects'!$O$11:$Z$123,N$1,FALSE)</f>
        <v>-34925887.761137143</v>
      </c>
      <c r="O110" s="1">
        <f t="shared" si="45"/>
        <v>31806918.719023354</v>
      </c>
      <c r="P110" s="1">
        <f t="shared" si="46"/>
        <v>31806918.719023354</v>
      </c>
      <c r="Q110" s="1">
        <f t="shared" si="47"/>
        <v>9470042.2204402816</v>
      </c>
      <c r="R110" s="1">
        <f t="shared" si="48"/>
        <v>31471165.206311442</v>
      </c>
      <c r="S110" s="1">
        <f t="shared" si="49"/>
        <v>9134288.7077283859</v>
      </c>
      <c r="T110" s="1">
        <f t="shared" si="51"/>
        <v>-26385.000039716684</v>
      </c>
      <c r="U110" s="1">
        <f t="shared" si="52"/>
        <v>-423065.69282720314</v>
      </c>
      <c r="V110" s="21">
        <f t="shared" si="53"/>
        <v>0</v>
      </c>
      <c r="W110" s="1">
        <f t="shared" si="54"/>
        <v>-60927.1800755855</v>
      </c>
      <c r="X110" s="1">
        <f t="shared" ref="X110:X126" si="55">+VLOOKUP(B110,$AE$14:$AI$26,3,FALSE)</f>
        <v>6.7619770758894304E-2</v>
      </c>
      <c r="Y110" s="1">
        <f t="shared" ref="Y110:Y126" si="56">+VLOOKUP(C110,$AK$14:$AO$22,3,FALSE)</f>
        <v>5.7679095376910239E-2</v>
      </c>
      <c r="Z110" s="1">
        <f t="shared" ref="Z110:Z126" si="57">+VLOOKUP(D110,$AQ$14:$AU$18,3,FALSE)</f>
        <v>0.16273258197283502</v>
      </c>
      <c r="AA110" s="1">
        <f t="shared" ref="AA110:AA126" si="58">+VLOOKUP(E110,$AW$14:$BA$18,3,FALSE)</f>
        <v>0.2</v>
      </c>
      <c r="AB110" s="1">
        <f t="shared" si="50"/>
        <v>1.2693945966441792E-4</v>
      </c>
      <c r="AC110" s="1">
        <f t="shared" ref="AC110:AC126" si="59">+AB110/SUM($AB$14:$AB$125)</f>
        <v>1.7444704768071954E-3</v>
      </c>
    </row>
    <row r="111" spans="1:29" x14ac:dyDescent="0.35">
      <c r="A111" s="1" t="s">
        <v>98</v>
      </c>
      <c r="B111" s="1">
        <v>1.1000000000000001</v>
      </c>
      <c r="C111" s="1">
        <v>1</v>
      </c>
      <c r="D111" s="1">
        <v>-5.0000000000000001E-3</v>
      </c>
      <c r="E111" s="1">
        <v>0.9</v>
      </c>
      <c r="F111" s="2">
        <f>+VLOOKUP($A111,'All effects'!$O$11:$Z$123,F$1,FALSE)</f>
        <v>58050384.223774403</v>
      </c>
      <c r="G111" s="2">
        <f>+VLOOKUP($A111,'All effects'!$O$11:$Z$123,G$1,FALSE)</f>
        <v>58050384.223773502</v>
      </c>
      <c r="H111" s="2">
        <f>+VLOOKUP($A111,'All effects'!$O$11:$Z$123,H$1,FALSE)</f>
        <v>951224480.06678498</v>
      </c>
      <c r="I111" s="2">
        <f>+VLOOKUP($A111,'All effects'!$O$11:$Z$123,I$1,FALSE)</f>
        <v>170718362.288746</v>
      </c>
      <c r="J111" s="2">
        <f>+VLOOKUP($A111,'All effects'!$O$11:$Z$123,J$1,FALSE)</f>
        <v>1063892458.13175</v>
      </c>
      <c r="K111" s="2">
        <f>+VLOOKUP($A111,'All effects'!$O$11:$Z$123,K$1,FALSE)</f>
        <v>37350183.863208637</v>
      </c>
      <c r="L111" s="2">
        <f>+VLOOKUP($A111,'All effects'!$O$11:$Z$123,L$1,FALSE)</f>
        <v>95918425.862857744</v>
      </c>
      <c r="M111" s="2">
        <f>+VLOOKUP($A111,'All effects'!$O$11:$Z$123,M$1,FALSE)</f>
        <v>0</v>
      </c>
      <c r="N111" s="2">
        <f>+VLOOKUP($A111,'All effects'!$O$11:$Z$123,N$1,FALSE)</f>
        <v>-54099736.065323979</v>
      </c>
      <c r="O111" s="1">
        <f t="shared" si="45"/>
        <v>915084.4248157558</v>
      </c>
      <c r="P111" s="1">
        <f t="shared" si="46"/>
        <v>915084.4248157416</v>
      </c>
      <c r="Q111" s="1">
        <f t="shared" si="47"/>
        <v>14994744.959088301</v>
      </c>
      <c r="R111" s="1">
        <f t="shared" si="48"/>
        <v>2691140.0578896548</v>
      </c>
      <c r="S111" s="1">
        <f t="shared" si="49"/>
        <v>16770800.592162097</v>
      </c>
      <c r="T111" s="1">
        <f t="shared" si="51"/>
        <v>588774.25144120306</v>
      </c>
      <c r="U111" s="1">
        <f t="shared" si="52"/>
        <v>1512021.9914754408</v>
      </c>
      <c r="V111" s="21">
        <f t="shared" si="53"/>
        <v>0</v>
      </c>
      <c r="W111" s="1">
        <f t="shared" si="54"/>
        <v>-852807.89303968451</v>
      </c>
      <c r="X111" s="1">
        <f t="shared" si="55"/>
        <v>6.7619770758894304E-2</v>
      </c>
      <c r="Y111" s="1">
        <f t="shared" si="56"/>
        <v>0.38998983123577174</v>
      </c>
      <c r="Z111" s="1">
        <f t="shared" si="57"/>
        <v>0.21748640442715655</v>
      </c>
      <c r="AA111" s="1">
        <f t="shared" si="58"/>
        <v>0.2</v>
      </c>
      <c r="AB111" s="1">
        <f t="shared" si="50"/>
        <v>1.1470677940783366E-3</v>
      </c>
      <c r="AC111" s="1">
        <f t="shared" si="59"/>
        <v>1.5763623911398419E-2</v>
      </c>
    </row>
    <row r="112" spans="1:29" x14ac:dyDescent="0.35">
      <c r="A112" s="1" t="s">
        <v>99</v>
      </c>
      <c r="B112" s="1">
        <v>1.1000000000000001</v>
      </c>
      <c r="C112" s="1">
        <v>1</v>
      </c>
      <c r="D112" s="1">
        <v>-5.0000000000000001E-3</v>
      </c>
      <c r="E112" s="1">
        <v>1.3</v>
      </c>
      <c r="F112" s="2">
        <f>+VLOOKUP($A112,'All effects'!$O$11:$Z$123,F$1,FALSE)</f>
        <v>-898095638.78767502</v>
      </c>
      <c r="G112" s="2">
        <f>+VLOOKUP($A112,'All effects'!$O$11:$Z$123,G$1,FALSE)</f>
        <v>-898095638.78767502</v>
      </c>
      <c r="H112" s="2">
        <f>+VLOOKUP($A112,'All effects'!$O$11:$Z$123,H$1,FALSE)</f>
        <v>904709462.763322</v>
      </c>
      <c r="I112" s="2">
        <f>+VLOOKUP($A112,'All effects'!$O$11:$Z$123,I$1,FALSE)</f>
        <v>-792449324.39226902</v>
      </c>
      <c r="J112" s="2">
        <f>+VLOOKUP($A112,'All effects'!$O$11:$Z$123,J$1,FALSE)</f>
        <v>1010355777.15872</v>
      </c>
      <c r="K112" s="2">
        <f>+VLOOKUP($A112,'All effects'!$O$11:$Z$123,K$1,FALSE)</f>
        <v>48879440.161843657</v>
      </c>
      <c r="L112" s="2">
        <f>+VLOOKUP($A112,'All effects'!$O$11:$Z$123,L$1,FALSE)</f>
        <v>116450781.21952152</v>
      </c>
      <c r="M112" s="2">
        <f>+VLOOKUP($A112,'All effects'!$O$11:$Z$123,M$1,FALSE)</f>
        <v>0</v>
      </c>
      <c r="N112" s="2">
        <f>+VLOOKUP($A112,'All effects'!$O$11:$Z$123,N$1,FALSE)</f>
        <v>-38074973.33772856</v>
      </c>
      <c r="O112" s="1">
        <f t="shared" si="45"/>
        <v>-14157241.886316031</v>
      </c>
      <c r="P112" s="1">
        <f t="shared" si="46"/>
        <v>-14157241.886316031</v>
      </c>
      <c r="Q112" s="1">
        <f t="shared" si="47"/>
        <v>14261499.720084321</v>
      </c>
      <c r="R112" s="1">
        <f t="shared" si="48"/>
        <v>-12491873.118561495</v>
      </c>
      <c r="S112" s="1">
        <f t="shared" si="49"/>
        <v>15926868.487838732</v>
      </c>
      <c r="T112" s="1">
        <f t="shared" si="51"/>
        <v>770517.11171100696</v>
      </c>
      <c r="U112" s="1">
        <f t="shared" si="52"/>
        <v>1835686.3193330755</v>
      </c>
      <c r="V112" s="21">
        <f t="shared" si="53"/>
        <v>0</v>
      </c>
      <c r="W112" s="1">
        <f t="shared" si="54"/>
        <v>-600199.56013247522</v>
      </c>
      <c r="X112" s="1">
        <f t="shared" si="55"/>
        <v>6.7619770758894304E-2</v>
      </c>
      <c r="Y112" s="1">
        <f t="shared" si="56"/>
        <v>0.38998983123577174</v>
      </c>
      <c r="Z112" s="1">
        <f t="shared" si="57"/>
        <v>0.21748640442715655</v>
      </c>
      <c r="AA112" s="1">
        <f t="shared" si="58"/>
        <v>0.2</v>
      </c>
      <c r="AB112" s="1">
        <f t="shared" si="50"/>
        <v>1.1470677940783366E-3</v>
      </c>
      <c r="AC112" s="1">
        <f t="shared" si="59"/>
        <v>1.5763623911398419E-2</v>
      </c>
    </row>
    <row r="113" spans="1:29" x14ac:dyDescent="0.35">
      <c r="A113" s="1" t="s">
        <v>100</v>
      </c>
      <c r="B113" s="1">
        <v>1.1000000000000001</v>
      </c>
      <c r="C113" s="1">
        <v>1</v>
      </c>
      <c r="D113" s="1">
        <v>0.01</v>
      </c>
      <c r="E113" s="1">
        <v>0.9</v>
      </c>
      <c r="F113" s="2">
        <f>+VLOOKUP($A113,'All effects'!$O$11:$Z$123,F$1,FALSE)</f>
        <v>-3043007115.14325</v>
      </c>
      <c r="G113" s="2">
        <f>+VLOOKUP($A113,'All effects'!$O$11:$Z$123,G$1,FALSE)</f>
        <v>-3043007115.14325</v>
      </c>
      <c r="H113" s="2">
        <f>+VLOOKUP($A113,'All effects'!$O$11:$Z$123,H$1,FALSE)</f>
        <v>217726393.27960601</v>
      </c>
      <c r="I113" s="2">
        <f>+VLOOKUP($A113,'All effects'!$O$11:$Z$123,I$1,FALSE)</f>
        <v>-2843694414.7838802</v>
      </c>
      <c r="J113" s="2">
        <f>+VLOOKUP($A113,'All effects'!$O$11:$Z$123,J$1,FALSE)</f>
        <v>417039093.63897902</v>
      </c>
      <c r="K113" s="2">
        <f>+VLOOKUP($A113,'All effects'!$O$11:$Z$123,K$1,FALSE)</f>
        <v>39582761.688095644</v>
      </c>
      <c r="L113" s="2">
        <f>+VLOOKUP($A113,'All effects'!$O$11:$Z$123,L$1,FALSE)</f>
        <v>187033904.33808473</v>
      </c>
      <c r="M113" s="2">
        <f>+VLOOKUP($A113,'All effects'!$O$11:$Z$123,M$1,FALSE)</f>
        <v>0</v>
      </c>
      <c r="N113" s="2">
        <f>+VLOOKUP($A113,'All effects'!$O$11:$Z$123,N$1,FALSE)</f>
        <v>-51861557.70938313</v>
      </c>
      <c r="O113" s="1">
        <f t="shared" si="45"/>
        <v>-35892312.019438051</v>
      </c>
      <c r="P113" s="1">
        <f t="shared" si="46"/>
        <v>-35892312.019438051</v>
      </c>
      <c r="Q113" s="1">
        <f t="shared" si="47"/>
        <v>2568085.8922640476</v>
      </c>
      <c r="R113" s="1">
        <f t="shared" si="48"/>
        <v>-33541415.895950515</v>
      </c>
      <c r="S113" s="1">
        <f t="shared" si="49"/>
        <v>4918982.0157516235</v>
      </c>
      <c r="T113" s="1">
        <f t="shared" si="51"/>
        <v>466879.23469850543</v>
      </c>
      <c r="U113" s="1">
        <f t="shared" si="52"/>
        <v>2206067.5505191009</v>
      </c>
      <c r="V113" s="21">
        <f t="shared" si="53"/>
        <v>0</v>
      </c>
      <c r="W113" s="1">
        <f t="shared" si="54"/>
        <v>-611707.80766697123</v>
      </c>
      <c r="X113" s="1">
        <f t="shared" si="55"/>
        <v>6.7619770758894304E-2</v>
      </c>
      <c r="Y113" s="1">
        <f t="shared" si="56"/>
        <v>0.38998983123577174</v>
      </c>
      <c r="Z113" s="1">
        <f t="shared" si="57"/>
        <v>0.16273258197283502</v>
      </c>
      <c r="AA113" s="1">
        <f t="shared" si="58"/>
        <v>0.2</v>
      </c>
      <c r="AB113" s="1">
        <f t="shared" si="50"/>
        <v>8.5828493197041367E-4</v>
      </c>
      <c r="AC113" s="1">
        <f t="shared" si="59"/>
        <v>1.1795014162412965E-2</v>
      </c>
    </row>
    <row r="114" spans="1:29" x14ac:dyDescent="0.35">
      <c r="A114" s="1" t="s">
        <v>101</v>
      </c>
      <c r="B114" s="1">
        <v>1.1000000000000001</v>
      </c>
      <c r="C114" s="1">
        <v>1</v>
      </c>
      <c r="D114" s="1">
        <v>0.01</v>
      </c>
      <c r="E114" s="1">
        <v>1.3</v>
      </c>
      <c r="F114" s="2">
        <f>+VLOOKUP($A114,'All effects'!$O$11:$Z$123,F$1,FALSE)</f>
        <v>-4557205176.1268902</v>
      </c>
      <c r="G114" s="2">
        <f>+VLOOKUP($A114,'All effects'!$O$11:$Z$123,G$1,FALSE)</f>
        <v>-4557205176.1268902</v>
      </c>
      <c r="H114" s="2">
        <f>+VLOOKUP($A114,'All effects'!$O$11:$Z$123,H$1,FALSE)</f>
        <v>-267140284.43396401</v>
      </c>
      <c r="I114" s="2">
        <f>+VLOOKUP($A114,'All effects'!$O$11:$Z$123,I$1,FALSE)</f>
        <v>-4332883404.7828503</v>
      </c>
      <c r="J114" s="2">
        <f>+VLOOKUP($A114,'All effects'!$O$11:$Z$123,J$1,FALSE)</f>
        <v>-42818513.089924797</v>
      </c>
      <c r="K114" s="2">
        <f>+VLOOKUP($A114,'All effects'!$O$11:$Z$123,K$1,FALSE)</f>
        <v>39567174.307701692</v>
      </c>
      <c r="L114" s="2">
        <f>+VLOOKUP($A114,'All effects'!$O$11:$Z$123,L$1,FALSE)</f>
        <v>228836220.97321162</v>
      </c>
      <c r="M114" s="2">
        <f>+VLOOKUP($A114,'All effects'!$O$11:$Z$123,M$1,FALSE)</f>
        <v>0</v>
      </c>
      <c r="N114" s="2">
        <f>+VLOOKUP($A114,'All effects'!$O$11:$Z$123,N$1,FALSE)</f>
        <v>-35052724.678528793</v>
      </c>
      <c r="O114" s="1">
        <f t="shared" si="45"/>
        <v>-53752299.593438335</v>
      </c>
      <c r="P114" s="1">
        <f t="shared" si="46"/>
        <v>-53752299.593438335</v>
      </c>
      <c r="Q114" s="1">
        <f t="shared" si="47"/>
        <v>-3150923.4382496332</v>
      </c>
      <c r="R114" s="1">
        <f t="shared" si="48"/>
        <v>-51106421.123497821</v>
      </c>
      <c r="S114" s="1">
        <f t="shared" si="49"/>
        <v>-505044.9683091279</v>
      </c>
      <c r="T114" s="1">
        <f t="shared" si="51"/>
        <v>466695.38132600382</v>
      </c>
      <c r="U114" s="1">
        <f t="shared" si="52"/>
        <v>2699126.4672520938</v>
      </c>
      <c r="V114" s="21">
        <f t="shared" si="53"/>
        <v>0</v>
      </c>
      <c r="W114" s="1">
        <f t="shared" si="54"/>
        <v>-413447.38401440956</v>
      </c>
      <c r="X114" s="1">
        <f t="shared" si="55"/>
        <v>6.7619770758894304E-2</v>
      </c>
      <c r="Y114" s="1">
        <f t="shared" si="56"/>
        <v>0.38998983123577174</v>
      </c>
      <c r="Z114" s="1">
        <f t="shared" si="57"/>
        <v>0.16273258197283502</v>
      </c>
      <c r="AA114" s="1">
        <f t="shared" si="58"/>
        <v>0.2</v>
      </c>
      <c r="AB114" s="1">
        <f t="shared" si="50"/>
        <v>8.5828493197041367E-4</v>
      </c>
      <c r="AC114" s="1">
        <f t="shared" si="59"/>
        <v>1.1795014162412965E-2</v>
      </c>
    </row>
    <row r="115" spans="1:29" x14ac:dyDescent="0.35">
      <c r="A115" s="1" t="s">
        <v>103</v>
      </c>
      <c r="B115" s="1">
        <v>1.1000000000000001</v>
      </c>
      <c r="C115" s="1">
        <v>1.05</v>
      </c>
      <c r="D115" s="1">
        <v>-5.0000000000000001E-3</v>
      </c>
      <c r="E115" s="1">
        <v>0.9</v>
      </c>
      <c r="F115" s="2">
        <f>+VLOOKUP($A115,'All effects'!$O$11:$Z$123,F$1,FALSE)</f>
        <v>-857672962.32702899</v>
      </c>
      <c r="G115" s="2">
        <f>+VLOOKUP($A115,'All effects'!$O$11:$Z$123,G$1,FALSE)</f>
        <v>-857672962.32702899</v>
      </c>
      <c r="H115" s="2">
        <f>+VLOOKUP($A115,'All effects'!$O$11:$Z$123,H$1,FALSE)</f>
        <v>816085262.01744998</v>
      </c>
      <c r="I115" s="2">
        <f>+VLOOKUP($A115,'All effects'!$O$11:$Z$123,I$1,FALSE)</f>
        <v>-731767847.73042798</v>
      </c>
      <c r="J115" s="2">
        <f>+VLOOKUP($A115,'All effects'!$O$11:$Z$123,J$1,FALSE)</f>
        <v>941990376.61405206</v>
      </c>
      <c r="K115" s="2">
        <f>+VLOOKUP($A115,'All effects'!$O$11:$Z$123,K$1,FALSE)</f>
        <v>39778910.305234402</v>
      </c>
      <c r="L115" s="2">
        <f>+VLOOKUP($A115,'All effects'!$O$11:$Z$123,L$1,FALSE)</f>
        <v>111568033.89636986</v>
      </c>
      <c r="M115" s="2">
        <f>+VLOOKUP($A115,'All effects'!$O$11:$Z$123,M$1,FALSE)</f>
        <v>0</v>
      </c>
      <c r="N115" s="2">
        <f>+VLOOKUP($A115,'All effects'!$O$11:$Z$123,N$1,FALSE)</f>
        <v>-54115991.00546582</v>
      </c>
      <c r="O115" s="1">
        <f t="shared" si="45"/>
        <v>-1999599.1410860473</v>
      </c>
      <c r="P115" s="1">
        <f t="shared" si="46"/>
        <v>-1999599.1410860473</v>
      </c>
      <c r="Q115" s="1">
        <f t="shared" si="47"/>
        <v>1902640.5875679874</v>
      </c>
      <c r="R115" s="1">
        <f t="shared" si="48"/>
        <v>-1706060.9627078553</v>
      </c>
      <c r="S115" s="1">
        <f t="shared" si="49"/>
        <v>2196178.765946182</v>
      </c>
      <c r="T115" s="1">
        <f t="shared" si="51"/>
        <v>92741.497486260341</v>
      </c>
      <c r="U115" s="1">
        <f t="shared" si="52"/>
        <v>260112.36747693567</v>
      </c>
      <c r="V115" s="21">
        <f t="shared" si="53"/>
        <v>0</v>
      </c>
      <c r="W115" s="1">
        <f t="shared" si="54"/>
        <v>-126167.30838751723</v>
      </c>
      <c r="X115" s="1">
        <f t="shared" si="55"/>
        <v>6.7619770758894304E-2</v>
      </c>
      <c r="Y115" s="1">
        <f t="shared" si="56"/>
        <v>5.7679095376914652E-2</v>
      </c>
      <c r="Z115" s="1">
        <f t="shared" si="57"/>
        <v>0.21748640442715655</v>
      </c>
      <c r="AA115" s="1">
        <f t="shared" si="58"/>
        <v>0.2</v>
      </c>
      <c r="AB115" s="1">
        <f t="shared" si="50"/>
        <v>1.6965014828407862E-4</v>
      </c>
      <c r="AC115" s="1">
        <f t="shared" si="59"/>
        <v>2.3314237814618249E-3</v>
      </c>
    </row>
    <row r="116" spans="1:29" x14ac:dyDescent="0.35">
      <c r="A116" s="1" t="s">
        <v>104</v>
      </c>
      <c r="B116" s="1">
        <v>1.1000000000000001</v>
      </c>
      <c r="C116" s="1">
        <v>1.05</v>
      </c>
      <c r="D116" s="1">
        <v>-5.0000000000000001E-3</v>
      </c>
      <c r="E116" s="1">
        <v>1.3</v>
      </c>
      <c r="F116" s="2">
        <f>+VLOOKUP($A116,'All effects'!$O$11:$Z$123,F$1,FALSE)</f>
        <v>-1057249040.0000499</v>
      </c>
      <c r="G116" s="2">
        <f>+VLOOKUP($A116,'All effects'!$O$11:$Z$123,G$1,FALSE)</f>
        <v>-1057249040.0000499</v>
      </c>
      <c r="H116" s="2">
        <f>+VLOOKUP($A116,'All effects'!$O$11:$Z$123,H$1,FALSE)</f>
        <v>726502323.37576497</v>
      </c>
      <c r="I116" s="2">
        <f>+VLOOKUP($A116,'All effects'!$O$11:$Z$123,I$1,FALSE)</f>
        <v>-964368661.252087</v>
      </c>
      <c r="J116" s="2">
        <f>+VLOOKUP($A116,'All effects'!$O$11:$Z$123,J$1,FALSE)</f>
        <v>819382702.123734</v>
      </c>
      <c r="K116" s="2">
        <f>+VLOOKUP($A116,'All effects'!$O$11:$Z$123,K$1,FALSE)</f>
        <v>40733540.417240053</v>
      </c>
      <c r="L116" s="2">
        <f>+VLOOKUP($A116,'All effects'!$O$11:$Z$123,L$1,FALSE)</f>
        <v>95627394.355113596</v>
      </c>
      <c r="M116" s="2">
        <f>+VLOOKUP($A116,'All effects'!$O$11:$Z$123,M$1,FALSE)</f>
        <v>0</v>
      </c>
      <c r="N116" s="2">
        <f>+VLOOKUP($A116,'All effects'!$O$11:$Z$123,N$1,FALSE)</f>
        <v>-37986524.810096122</v>
      </c>
      <c r="O116" s="1">
        <f t="shared" si="45"/>
        <v>-2464895.5547838006</v>
      </c>
      <c r="P116" s="1">
        <f t="shared" si="46"/>
        <v>-2464895.5547838006</v>
      </c>
      <c r="Q116" s="1">
        <f t="shared" si="47"/>
        <v>1693784.7940055276</v>
      </c>
      <c r="R116" s="1">
        <f t="shared" si="48"/>
        <v>-2248352.0309396186</v>
      </c>
      <c r="S116" s="1">
        <f t="shared" si="49"/>
        <v>1910328.3178497241</v>
      </c>
      <c r="T116" s="1">
        <f t="shared" si="51"/>
        <v>94967.144831889891</v>
      </c>
      <c r="U116" s="1">
        <f t="shared" si="52"/>
        <v>222947.9813587401</v>
      </c>
      <c r="V116" s="21">
        <f t="shared" si="53"/>
        <v>0</v>
      </c>
      <c r="W116" s="1">
        <f t="shared" si="54"/>
        <v>-88562.687317347736</v>
      </c>
      <c r="X116" s="1">
        <f t="shared" si="55"/>
        <v>6.7619770758894304E-2</v>
      </c>
      <c r="Y116" s="1">
        <f t="shared" si="56"/>
        <v>5.7679095376914652E-2</v>
      </c>
      <c r="Z116" s="1">
        <f t="shared" si="57"/>
        <v>0.21748640442715655</v>
      </c>
      <c r="AA116" s="1">
        <f t="shared" si="58"/>
        <v>0.2</v>
      </c>
      <c r="AB116" s="1">
        <f t="shared" si="50"/>
        <v>1.6965014828407862E-4</v>
      </c>
      <c r="AC116" s="1">
        <f t="shared" si="59"/>
        <v>2.3314237814618249E-3</v>
      </c>
    </row>
    <row r="117" spans="1:29" x14ac:dyDescent="0.35">
      <c r="A117" s="1" t="s">
        <v>105</v>
      </c>
      <c r="B117" s="1">
        <v>1.1000000000000001</v>
      </c>
      <c r="C117" s="1">
        <v>1.05</v>
      </c>
      <c r="D117" s="1">
        <v>0.01</v>
      </c>
      <c r="E117" s="1">
        <v>0.9</v>
      </c>
      <c r="F117" s="2">
        <f>+VLOOKUP($A117,'All effects'!$O$11:$Z$123,F$1,FALSE)</f>
        <v>-3862491921.3436599</v>
      </c>
      <c r="G117" s="2">
        <f>+VLOOKUP($A117,'All effects'!$O$11:$Z$123,G$1,FALSE)</f>
        <v>-3862491921.3436599</v>
      </c>
      <c r="H117" s="2">
        <f>+VLOOKUP($A117,'All effects'!$O$11:$Z$123,H$1,FALSE)</f>
        <v>-23860278.205960698</v>
      </c>
      <c r="I117" s="2">
        <f>+VLOOKUP($A117,'All effects'!$O$11:$Z$123,I$1,FALSE)</f>
        <v>-3624039470.9443402</v>
      </c>
      <c r="J117" s="2">
        <f>+VLOOKUP($A117,'All effects'!$O$11:$Z$123,J$1,FALSE)</f>
        <v>214592172.19336399</v>
      </c>
      <c r="K117" s="2">
        <f>+VLOOKUP($A117,'All effects'!$O$11:$Z$123,K$1,FALSE)</f>
        <v>48973388.08377666</v>
      </c>
      <c r="L117" s="2">
        <f>+VLOOKUP($A117,'All effects'!$O$11:$Z$123,L$1,FALSE)</f>
        <v>235384839.42054564</v>
      </c>
      <c r="M117" s="2">
        <f>+VLOOKUP($A117,'All effects'!$O$11:$Z$123,M$1,FALSE)</f>
        <v>0</v>
      </c>
      <c r="N117" s="2">
        <f>+VLOOKUP($A117,'All effects'!$O$11:$Z$123,N$1,FALSE)</f>
        <v>-52040999.062555298</v>
      </c>
      <c r="O117" s="1">
        <f t="shared" si="45"/>
        <v>-6738003.1236908305</v>
      </c>
      <c r="P117" s="1">
        <f t="shared" si="46"/>
        <v>-6738003.1236908305</v>
      </c>
      <c r="Q117" s="1">
        <f t="shared" si="47"/>
        <v>-41623.550898707777</v>
      </c>
      <c r="R117" s="1">
        <f t="shared" si="48"/>
        <v>-6322029.8638468534</v>
      </c>
      <c r="S117" s="1">
        <f t="shared" si="49"/>
        <v>374349.70894527814</v>
      </c>
      <c r="T117" s="1">
        <f t="shared" si="51"/>
        <v>85432.629661376239</v>
      </c>
      <c r="U117" s="1">
        <f t="shared" si="52"/>
        <v>410621.9030571758</v>
      </c>
      <c r="V117" s="21">
        <f t="shared" si="53"/>
        <v>0</v>
      </c>
      <c r="W117" s="1">
        <f t="shared" si="54"/>
        <v>-90783.986448185606</v>
      </c>
      <c r="X117" s="1">
        <f t="shared" si="55"/>
        <v>6.7619770758894304E-2</v>
      </c>
      <c r="Y117" s="1">
        <f t="shared" si="56"/>
        <v>5.7679095376914652E-2</v>
      </c>
      <c r="Z117" s="1">
        <f t="shared" si="57"/>
        <v>0.16273258197283502</v>
      </c>
      <c r="AA117" s="1">
        <f t="shared" si="58"/>
        <v>0.2</v>
      </c>
      <c r="AB117" s="1">
        <f t="shared" si="50"/>
        <v>1.2693945966442765E-4</v>
      </c>
      <c r="AC117" s="1">
        <f t="shared" si="59"/>
        <v>1.744470476807329E-3</v>
      </c>
    </row>
    <row r="118" spans="1:29" x14ac:dyDescent="0.35">
      <c r="A118" s="1" t="s">
        <v>106</v>
      </c>
      <c r="B118" s="1">
        <v>1.1000000000000001</v>
      </c>
      <c r="C118" s="1">
        <v>1.05</v>
      </c>
      <c r="D118" s="1">
        <v>0.01</v>
      </c>
      <c r="E118" s="1">
        <v>1.3</v>
      </c>
      <c r="F118" s="2">
        <f>+VLOOKUP($A118,'All effects'!$O$11:$Z$123,F$1,FALSE)</f>
        <v>-3919164628.87043</v>
      </c>
      <c r="G118" s="2">
        <f>+VLOOKUP($A118,'All effects'!$O$11:$Z$123,G$1,FALSE)</f>
        <v>-3919164628.87043</v>
      </c>
      <c r="H118" s="2">
        <f>+VLOOKUP($A118,'All effects'!$O$11:$Z$123,H$1,FALSE)</f>
        <v>-242683997.823681</v>
      </c>
      <c r="I118" s="2">
        <f>+VLOOKUP($A118,'All effects'!$O$11:$Z$123,I$1,FALSE)</f>
        <v>-3697362464.5868001</v>
      </c>
      <c r="J118" s="2">
        <f>+VLOOKUP($A118,'All effects'!$O$11:$Z$123,J$1,FALSE)</f>
        <v>-20881833.540045101</v>
      </c>
      <c r="K118" s="2">
        <f>+VLOOKUP($A118,'All effects'!$O$11:$Z$123,K$1,FALSE)</f>
        <v>30368204.627019729</v>
      </c>
      <c r="L118" s="2">
        <f>+VLOOKUP($A118,'All effects'!$O$11:$Z$123,L$1,FALSE)</f>
        <v>217428698.56920779</v>
      </c>
      <c r="M118" s="2">
        <f>+VLOOKUP($A118,'All effects'!$O$11:$Z$123,M$1,FALSE)</f>
        <v>0</v>
      </c>
      <c r="N118" s="2">
        <f>+VLOOKUP($A118,'All effects'!$O$11:$Z$123,N$1,FALSE)</f>
        <v>-34741670.341447353</v>
      </c>
      <c r="O118" s="1">
        <f t="shared" si="45"/>
        <v>-6836866.9888120173</v>
      </c>
      <c r="P118" s="1">
        <f t="shared" si="46"/>
        <v>-6836866.9888120173</v>
      </c>
      <c r="Q118" s="1">
        <f t="shared" si="47"/>
        <v>-423355.06939698558</v>
      </c>
      <c r="R118" s="1">
        <f t="shared" si="48"/>
        <v>-6449939.6615272565</v>
      </c>
      <c r="S118" s="1">
        <f t="shared" si="49"/>
        <v>-36427.742112213753</v>
      </c>
      <c r="T118" s="1">
        <f t="shared" si="51"/>
        <v>52976.436405479639</v>
      </c>
      <c r="U118" s="1">
        <f t="shared" si="52"/>
        <v>379297.94546462293</v>
      </c>
      <c r="V118" s="21">
        <f t="shared" si="53"/>
        <v>0</v>
      </c>
      <c r="W118" s="1">
        <f t="shared" si="54"/>
        <v>-60605.818225627707</v>
      </c>
      <c r="X118" s="1">
        <f t="shared" si="55"/>
        <v>6.7619770758894304E-2</v>
      </c>
      <c r="Y118" s="1">
        <f t="shared" si="56"/>
        <v>5.7679095376914652E-2</v>
      </c>
      <c r="Z118" s="1">
        <f t="shared" si="57"/>
        <v>0.16273258197283502</v>
      </c>
      <c r="AA118" s="1">
        <f t="shared" si="58"/>
        <v>0.2</v>
      </c>
      <c r="AB118" s="1">
        <f t="shared" si="50"/>
        <v>1.2693945966442765E-4</v>
      </c>
      <c r="AC118" s="1">
        <f t="shared" si="59"/>
        <v>1.744470476807329E-3</v>
      </c>
    </row>
    <row r="119" spans="1:29" x14ac:dyDescent="0.35">
      <c r="A119" s="1" t="s">
        <v>51</v>
      </c>
      <c r="B119" s="1">
        <v>1</v>
      </c>
      <c r="C119" s="1">
        <v>1</v>
      </c>
      <c r="D119" s="1">
        <v>0</v>
      </c>
      <c r="E119" s="1">
        <v>0.9</v>
      </c>
      <c r="F119" s="2">
        <f>+VLOOKUP($A119,'All effects'!$O$11:$Z$123,F$1,FALSE)</f>
        <v>-2094639769.6298001</v>
      </c>
      <c r="G119" s="2">
        <f>+VLOOKUP($A119,'All effects'!$O$11:$Z$123,G$1,FALSE)</f>
        <v>-2094639769.6298001</v>
      </c>
      <c r="H119" s="2">
        <f>+VLOOKUP($A119,'All effects'!$O$11:$Z$123,H$1,FALSE)</f>
        <v>475215898.01090902</v>
      </c>
      <c r="I119" s="2">
        <f>+VLOOKUP($A119,'All effects'!$O$11:$Z$123,I$1,FALSE)</f>
        <v>-1924138067.07868</v>
      </c>
      <c r="J119" s="2">
        <f>+VLOOKUP($A119,'All effects'!$O$11:$Z$123,J$1,FALSE)</f>
        <v>645717600.56202602</v>
      </c>
      <c r="K119" s="2">
        <f>+VLOOKUP($A119,'All effects'!$O$11:$Z$123,K$1,FALSE)</f>
        <v>33075416.868316323</v>
      </c>
      <c r="L119" s="2">
        <f>+VLOOKUP($A119,'All effects'!$O$11:$Z$123,L$1,FALSE)</f>
        <v>150785868.02766964</v>
      </c>
      <c r="M119" s="2">
        <f>+VLOOKUP($A119,'All effects'!$O$11:$Z$123,M$1,FALSE)</f>
        <v>0</v>
      </c>
      <c r="N119" s="2">
        <f>+VLOOKUP($A119,'All effects'!$O$11:$Z$123,N$1,FALSE)</f>
        <v>-52791251.391764514</v>
      </c>
      <c r="O119" s="1">
        <f t="shared" si="45"/>
        <v>-58510708.566136025</v>
      </c>
      <c r="P119" s="1">
        <f t="shared" si="46"/>
        <v>-58510708.566136025</v>
      </c>
      <c r="Q119" s="1">
        <f t="shared" si="47"/>
        <v>13274463.379173366</v>
      </c>
      <c r="R119" s="1">
        <f t="shared" si="48"/>
        <v>-53747992.049127586</v>
      </c>
      <c r="S119" s="1">
        <f t="shared" si="49"/>
        <v>18037179.896181718</v>
      </c>
      <c r="T119" s="1">
        <f t="shared" si="51"/>
        <v>923913.55551677919</v>
      </c>
      <c r="U119" s="1">
        <f t="shared" si="52"/>
        <v>4211983.4197639162</v>
      </c>
      <c r="V119" s="21">
        <f t="shared" si="53"/>
        <v>0</v>
      </c>
      <c r="W119" s="1">
        <f t="shared" si="54"/>
        <v>-1474646.6527612384</v>
      </c>
      <c r="X119" s="1">
        <f t="shared" si="55"/>
        <v>0.10878218445060095</v>
      </c>
      <c r="Y119" s="1">
        <f t="shared" si="56"/>
        <v>0.38998983123577174</v>
      </c>
      <c r="Z119" s="1">
        <f t="shared" si="57"/>
        <v>0.23956202720001679</v>
      </c>
      <c r="AA119" s="1">
        <f t="shared" si="58"/>
        <v>0.2</v>
      </c>
      <c r="AB119" s="1">
        <f t="shared" si="50"/>
        <v>2.0326332893949649E-3</v>
      </c>
      <c r="AC119" s="1">
        <f t="shared" si="59"/>
        <v>2.7933542279910507E-2</v>
      </c>
    </row>
    <row r="120" spans="1:29" x14ac:dyDescent="0.35">
      <c r="A120" s="1" t="s">
        <v>53</v>
      </c>
      <c r="B120" s="1">
        <v>1</v>
      </c>
      <c r="C120" s="1">
        <v>1</v>
      </c>
      <c r="D120" s="1">
        <v>0</v>
      </c>
      <c r="E120" s="1">
        <v>1.1000000000000001</v>
      </c>
      <c r="F120" s="2">
        <f>+VLOOKUP($A120,'All effects'!$O$11:$Z$123,F$1,FALSE)</f>
        <v>-1051740743.60826</v>
      </c>
      <c r="G120" s="2">
        <f>+VLOOKUP($A120,'All effects'!$O$11:$Z$123,G$1,FALSE)</f>
        <v>-1051740743.60826</v>
      </c>
      <c r="H120" s="2">
        <f>+VLOOKUP($A120,'All effects'!$O$11:$Z$123,H$1,FALSE)</f>
        <v>529538672.59736699</v>
      </c>
      <c r="I120" s="2">
        <f>+VLOOKUP($A120,'All effects'!$O$11:$Z$123,I$1,FALSE)</f>
        <v>-925370955.30286205</v>
      </c>
      <c r="J120" s="2">
        <f>+VLOOKUP($A120,'All effects'!$O$11:$Z$123,J$1,FALSE)</f>
        <v>655908460.90276504</v>
      </c>
      <c r="K120" s="2">
        <f>+VLOOKUP($A120,'All effects'!$O$11:$Z$123,K$1,FALSE)</f>
        <v>21565990.968112808</v>
      </c>
      <c r="L120" s="2">
        <f>+VLOOKUP($A120,'All effects'!$O$11:$Z$123,L$1,FALSE)</f>
        <v>102796402.34863724</v>
      </c>
      <c r="M120" s="2">
        <f>+VLOOKUP($A120,'All effects'!$O$11:$Z$123,M$1,FALSE)</f>
        <v>0</v>
      </c>
      <c r="N120" s="2">
        <f>+VLOOKUP($A120,'All effects'!$O$11:$Z$123,N$1,FALSE)</f>
        <v>-45139376.924873039</v>
      </c>
      <c r="O120" s="1">
        <f t="shared" si="45"/>
        <v>-29378844.529085848</v>
      </c>
      <c r="P120" s="1">
        <f t="shared" si="46"/>
        <v>-29378844.529085848</v>
      </c>
      <c r="Q120" s="1">
        <f t="shared" si="47"/>
        <v>14791890.899846237</v>
      </c>
      <c r="R120" s="1">
        <f t="shared" si="48"/>
        <v>-25848888.704553671</v>
      </c>
      <c r="S120" s="1">
        <f t="shared" si="49"/>
        <v>18321846.724378414</v>
      </c>
      <c r="T120" s="1">
        <f t="shared" si="51"/>
        <v>602414.52051594725</v>
      </c>
      <c r="U120" s="1">
        <f t="shared" si="52"/>
        <v>2871467.6512283501</v>
      </c>
      <c r="V120" s="21">
        <f t="shared" si="53"/>
        <v>0</v>
      </c>
      <c r="W120" s="1">
        <f t="shared" si="54"/>
        <v>-1260902.6938197578</v>
      </c>
      <c r="X120" s="1">
        <f t="shared" si="55"/>
        <v>0.10878218445060095</v>
      </c>
      <c r="Y120" s="1">
        <f t="shared" si="56"/>
        <v>0.38998983123577174</v>
      </c>
      <c r="Z120" s="1">
        <f t="shared" si="57"/>
        <v>0.23956202720001679</v>
      </c>
      <c r="AA120" s="1">
        <f t="shared" si="58"/>
        <v>0.2</v>
      </c>
      <c r="AB120" s="1">
        <f t="shared" si="50"/>
        <v>2.0326332893949649E-3</v>
      </c>
      <c r="AC120" s="1">
        <f t="shared" si="59"/>
        <v>2.7933542279910507E-2</v>
      </c>
    </row>
    <row r="121" spans="1:29" x14ac:dyDescent="0.35">
      <c r="A121" s="1" t="s">
        <v>54</v>
      </c>
      <c r="B121" s="1">
        <v>1</v>
      </c>
      <c r="C121" s="1">
        <v>1</v>
      </c>
      <c r="D121" s="1">
        <v>0</v>
      </c>
      <c r="E121" s="1">
        <v>1.2</v>
      </c>
      <c r="F121" s="2">
        <f>+VLOOKUP($A121,'All effects'!$O$11:$Z$123,F$1,FALSE)</f>
        <v>-1619564098.5243199</v>
      </c>
      <c r="G121" s="2">
        <f>+VLOOKUP($A121,'All effects'!$O$11:$Z$123,G$1,FALSE)</f>
        <v>-1619564098.5243199</v>
      </c>
      <c r="H121" s="2">
        <f>+VLOOKUP($A121,'All effects'!$O$11:$Z$123,H$1,FALSE)</f>
        <v>645639421.485708</v>
      </c>
      <c r="I121" s="2">
        <f>+VLOOKUP($A121,'All effects'!$O$11:$Z$123,I$1,FALSE)</f>
        <v>-1482609286.6757901</v>
      </c>
      <c r="J121" s="2">
        <f>+VLOOKUP($A121,'All effects'!$O$11:$Z$123,J$1,FALSE)</f>
        <v>782594233.33424306</v>
      </c>
      <c r="K121" s="2">
        <f>+VLOOKUP($A121,'All effects'!$O$11:$Z$123,K$1,FALSE)</f>
        <v>34286035.131773986</v>
      </c>
      <c r="L121" s="2">
        <f>+VLOOKUP($A121,'All effects'!$O$11:$Z$123,L$1,FALSE)</f>
        <v>130016565.77669947</v>
      </c>
      <c r="M121" s="2">
        <f>+VLOOKUP($A121,'All effects'!$O$11:$Z$123,M$1,FALSE)</f>
        <v>0</v>
      </c>
      <c r="N121" s="2">
        <f>+VLOOKUP($A121,'All effects'!$O$11:$Z$123,N$1,FALSE)</f>
        <v>-41224281.203609645</v>
      </c>
      <c r="O121" s="1">
        <f t="shared" si="45"/>
        <v>-45240162.221154235</v>
      </c>
      <c r="P121" s="1">
        <f t="shared" si="46"/>
        <v>-45240162.221154235</v>
      </c>
      <c r="Q121" s="1">
        <f t="shared" si="47"/>
        <v>18034996.077647984</v>
      </c>
      <c r="R121" s="1">
        <f t="shared" si="48"/>
        <v>-41414529.193946138</v>
      </c>
      <c r="S121" s="1">
        <f t="shared" si="49"/>
        <v>21860629.104856227</v>
      </c>
      <c r="T121" s="1">
        <f t="shared" si="51"/>
        <v>957730.41196390567</v>
      </c>
      <c r="U121" s="1">
        <f t="shared" si="52"/>
        <v>3631823.2372122002</v>
      </c>
      <c r="V121" s="21">
        <f t="shared" si="53"/>
        <v>0</v>
      </c>
      <c r="W121" s="1">
        <f t="shared" si="54"/>
        <v>-1151540.2019599499</v>
      </c>
      <c r="X121" s="1">
        <f t="shared" si="55"/>
        <v>0.10878218445060095</v>
      </c>
      <c r="Y121" s="1">
        <f t="shared" si="56"/>
        <v>0.38998983123577174</v>
      </c>
      <c r="Z121" s="1">
        <f t="shared" si="57"/>
        <v>0.23956202720001679</v>
      </c>
      <c r="AA121" s="1">
        <f t="shared" si="58"/>
        <v>0.2</v>
      </c>
      <c r="AB121" s="1">
        <f t="shared" si="50"/>
        <v>2.0326332893949649E-3</v>
      </c>
      <c r="AC121" s="1">
        <f t="shared" si="59"/>
        <v>2.7933542279910507E-2</v>
      </c>
    </row>
    <row r="122" spans="1:29" x14ac:dyDescent="0.35">
      <c r="A122" s="1" t="s">
        <v>55</v>
      </c>
      <c r="B122" s="1">
        <v>1</v>
      </c>
      <c r="C122" s="1">
        <v>1</v>
      </c>
      <c r="D122" s="1">
        <v>0</v>
      </c>
      <c r="E122" s="1">
        <v>1.3</v>
      </c>
      <c r="F122" s="2">
        <f>+VLOOKUP($A122,'All effects'!$O$11:$Z$123,F$1,FALSE)</f>
        <v>-1434032613.40764</v>
      </c>
      <c r="G122" s="2">
        <f>+VLOOKUP($A122,'All effects'!$O$11:$Z$123,G$1,FALSE)</f>
        <v>-1434032613.40764</v>
      </c>
      <c r="H122" s="2">
        <f>+VLOOKUP($A122,'All effects'!$O$11:$Z$123,H$1,FALSE)</f>
        <v>618931406.51926303</v>
      </c>
      <c r="I122" s="2">
        <f>+VLOOKUP($A122,'All effects'!$O$11:$Z$123,I$1,FALSE)</f>
        <v>-1306097753.4210701</v>
      </c>
      <c r="J122" s="2">
        <f>+VLOOKUP($A122,'All effects'!$O$11:$Z$123,J$1,FALSE)</f>
        <v>746866266.50583899</v>
      </c>
      <c r="K122" s="2">
        <f>+VLOOKUP($A122,'All effects'!$O$11:$Z$123,K$1,FALSE)</f>
        <v>27693363.828194767</v>
      </c>
      <c r="L122" s="2">
        <f>+VLOOKUP($A122,'All effects'!$O$11:$Z$123,L$1,FALSE)</f>
        <v>119499888.08188744</v>
      </c>
      <c r="M122" s="2">
        <f>+VLOOKUP($A122,'All effects'!$O$11:$Z$123,M$1,FALSE)</f>
        <v>0</v>
      </c>
      <c r="N122" s="2">
        <f>+VLOOKUP($A122,'All effects'!$O$11:$Z$123,N$1,FALSE)</f>
        <v>-36128335.732884206</v>
      </c>
      <c r="O122" s="1">
        <f t="shared" si="45"/>
        <v>-40057610.637392871</v>
      </c>
      <c r="P122" s="1">
        <f t="shared" si="46"/>
        <v>-40057610.637392871</v>
      </c>
      <c r="Q122" s="1">
        <f t="shared" si="47"/>
        <v>17288946.612370312</v>
      </c>
      <c r="R122" s="1">
        <f t="shared" si="48"/>
        <v>-36483936.816883586</v>
      </c>
      <c r="S122" s="1">
        <f t="shared" si="49"/>
        <v>20862620.432879761</v>
      </c>
      <c r="T122" s="1">
        <f t="shared" si="51"/>
        <v>773573.74936782278</v>
      </c>
      <c r="U122" s="1">
        <f t="shared" si="52"/>
        <v>3338055.1761799762</v>
      </c>
      <c r="V122" s="21">
        <f t="shared" si="53"/>
        <v>0</v>
      </c>
      <c r="W122" s="1">
        <f t="shared" si="54"/>
        <v>-1009192.3936973225</v>
      </c>
      <c r="X122" s="1">
        <f t="shared" si="55"/>
        <v>0.10878218445060095</v>
      </c>
      <c r="Y122" s="1">
        <f t="shared" si="56"/>
        <v>0.38998983123577174</v>
      </c>
      <c r="Z122" s="1">
        <f t="shared" si="57"/>
        <v>0.23956202720001679</v>
      </c>
      <c r="AA122" s="1">
        <f t="shared" si="58"/>
        <v>0.2</v>
      </c>
      <c r="AB122" s="1">
        <f t="shared" si="50"/>
        <v>2.0326332893949649E-3</v>
      </c>
      <c r="AC122" s="1">
        <f t="shared" si="59"/>
        <v>2.7933542279910507E-2</v>
      </c>
    </row>
    <row r="123" spans="1:29" x14ac:dyDescent="0.35">
      <c r="A123" s="1" t="s">
        <v>58</v>
      </c>
      <c r="B123" s="1">
        <v>1</v>
      </c>
      <c r="C123" s="1">
        <v>1</v>
      </c>
      <c r="D123" s="1">
        <v>-5.0000000000000001E-3</v>
      </c>
      <c r="E123" s="1">
        <v>1</v>
      </c>
      <c r="F123" s="2">
        <f>+VLOOKUP($A123,'All effects'!$O$11:$Z$123,F$1,FALSE)</f>
        <v>1005747717.15172</v>
      </c>
      <c r="G123" s="2">
        <f>+VLOOKUP($A123,'All effects'!$O$11:$Z$123,G$1,FALSE)</f>
        <v>1005747717.15172</v>
      </c>
      <c r="H123" s="2">
        <f>+VLOOKUP($A123,'All effects'!$O$11:$Z$123,H$1,FALSE)</f>
        <v>1261316119.9318299</v>
      </c>
      <c r="I123" s="2">
        <f>+VLOOKUP($A123,'All effects'!$O$11:$Z$123,I$1,FALSE)</f>
        <v>1086837301.0190599</v>
      </c>
      <c r="J123" s="2">
        <f>+VLOOKUP($A123,'All effects'!$O$11:$Z$123,J$1,FALSE)</f>
        <v>1342405703.79917</v>
      </c>
      <c r="K123" s="2">
        <f>+VLOOKUP($A123,'All effects'!$O$11:$Z$123,K$1,FALSE)</f>
        <v>34686311.932300605</v>
      </c>
      <c r="L123" s="2">
        <f>+VLOOKUP($A123,'All effects'!$O$11:$Z$123,L$1,FALSE)</f>
        <v>65704327.280470386</v>
      </c>
      <c r="M123" s="2">
        <f>+VLOOKUP($A123,'All effects'!$O$11:$Z$123,M$1,FALSE)</f>
        <v>0</v>
      </c>
      <c r="N123" s="2">
        <f>+VLOOKUP($A123,'All effects'!$O$11:$Z$123,N$1,FALSE)</f>
        <v>-50071568.519166835</v>
      </c>
      <c r="O123" s="1">
        <f t="shared" si="45"/>
        <v>25505227.513418052</v>
      </c>
      <c r="P123" s="1">
        <f t="shared" si="46"/>
        <v>25505227.513418052</v>
      </c>
      <c r="Q123" s="1">
        <f t="shared" si="47"/>
        <v>31986306.363497369</v>
      </c>
      <c r="R123" s="1">
        <f t="shared" si="48"/>
        <v>27561616.258064743</v>
      </c>
      <c r="S123" s="1">
        <f t="shared" si="49"/>
        <v>34042695.10814406</v>
      </c>
      <c r="T123" s="1">
        <f t="shared" si="51"/>
        <v>879626.4334958042</v>
      </c>
      <c r="U123" s="1">
        <f t="shared" si="52"/>
        <v>1666226.8154586104</v>
      </c>
      <c r="V123" s="21">
        <f t="shared" si="53"/>
        <v>0</v>
      </c>
      <c r="W123" s="1">
        <f t="shared" si="54"/>
        <v>-1269788.3626837991</v>
      </c>
      <c r="X123" s="1">
        <f t="shared" si="55"/>
        <v>0.10878218445060095</v>
      </c>
      <c r="Y123" s="1">
        <f t="shared" si="56"/>
        <v>0.38998983123577174</v>
      </c>
      <c r="Z123" s="1">
        <f t="shared" si="57"/>
        <v>0.21748640442715655</v>
      </c>
      <c r="AA123" s="1">
        <f t="shared" si="58"/>
        <v>0.2</v>
      </c>
      <c r="AB123" s="1">
        <f t="shared" si="50"/>
        <v>1.8453262847886933E-3</v>
      </c>
      <c r="AC123" s="1">
        <f t="shared" si="59"/>
        <v>2.535946846158291E-2</v>
      </c>
    </row>
    <row r="124" spans="1:29" x14ac:dyDescent="0.35">
      <c r="A124" s="1" t="s">
        <v>57</v>
      </c>
      <c r="B124" s="1">
        <v>1</v>
      </c>
      <c r="C124" s="1">
        <v>1</v>
      </c>
      <c r="D124" s="1">
        <v>5.0000000000000001E-3</v>
      </c>
      <c r="E124" s="1">
        <v>1</v>
      </c>
      <c r="F124" s="2">
        <f>+VLOOKUP($A124,'All effects'!$O$11:$Z$123,F$1,FALSE)</f>
        <v>-1902178435.1991999</v>
      </c>
      <c r="G124" s="2">
        <f>+VLOOKUP($A124,'All effects'!$O$11:$Z$123,G$1,FALSE)</f>
        <v>-1902178435.1991999</v>
      </c>
      <c r="H124" s="2">
        <f>+VLOOKUP($A124,'All effects'!$O$11:$Z$123,H$1,FALSE)</f>
        <v>924835134.28162301</v>
      </c>
      <c r="I124" s="2">
        <f>+VLOOKUP($A124,'All effects'!$O$11:$Z$123,I$1,FALSE)</f>
        <v>-1689142198.0044501</v>
      </c>
      <c r="J124" s="2">
        <f>+VLOOKUP($A124,'All effects'!$O$11:$Z$123,J$1,FALSE)</f>
        <v>1137871371.4763701</v>
      </c>
      <c r="K124" s="2">
        <f>+VLOOKUP($A124,'All effects'!$O$11:$Z$123,K$1,FALSE)</f>
        <v>60437879.748497188</v>
      </c>
      <c r="L124" s="2">
        <f>+VLOOKUP($A124,'All effects'!$O$11:$Z$123,L$1,FALSE)</f>
        <v>224804755.194307</v>
      </c>
      <c r="M124" s="2">
        <f>+VLOOKUP($A124,'All effects'!$O$11:$Z$123,M$1,FALSE)</f>
        <v>0</v>
      </c>
      <c r="N124" s="2">
        <f>+VLOOKUP($A124,'All effects'!$O$11:$Z$123,N$1,FALSE)</f>
        <v>-48669361.748939812</v>
      </c>
      <c r="O124" s="1">
        <f t="shared" si="45"/>
        <v>-48238234.035737239</v>
      </c>
      <c r="P124" s="1">
        <f t="shared" si="46"/>
        <v>-48238234.035737239</v>
      </c>
      <c r="Q124" s="1">
        <f t="shared" si="47"/>
        <v>23453327.419978615</v>
      </c>
      <c r="R124" s="1">
        <f t="shared" si="48"/>
        <v>-42835748.297422685</v>
      </c>
      <c r="S124" s="1">
        <f t="shared" si="49"/>
        <v>28855813.158293098</v>
      </c>
      <c r="T124" s="1">
        <f t="shared" si="51"/>
        <v>1532672.505366955</v>
      </c>
      <c r="U124" s="1">
        <f t="shared" si="52"/>
        <v>5700929.0993638951</v>
      </c>
      <c r="V124" s="21">
        <f t="shared" si="53"/>
        <v>0</v>
      </c>
      <c r="W124" s="1">
        <f t="shared" si="54"/>
        <v>-1234229.1443176088</v>
      </c>
      <c r="X124" s="1">
        <f t="shared" si="55"/>
        <v>0.10878218445060095</v>
      </c>
      <c r="Y124" s="1">
        <f t="shared" si="56"/>
        <v>0.38998983123577174</v>
      </c>
      <c r="Z124" s="1">
        <f t="shared" si="57"/>
        <v>0.21748640442715655</v>
      </c>
      <c r="AA124" s="1">
        <f t="shared" si="58"/>
        <v>0.2</v>
      </c>
      <c r="AB124" s="1">
        <f t="shared" si="50"/>
        <v>1.8453262847886933E-3</v>
      </c>
      <c r="AC124" s="1">
        <f t="shared" si="59"/>
        <v>2.535946846158291E-2</v>
      </c>
    </row>
    <row r="125" spans="1:29" x14ac:dyDescent="0.35">
      <c r="A125" s="1" t="s">
        <v>61</v>
      </c>
      <c r="B125" s="1">
        <v>1</v>
      </c>
      <c r="C125" s="1">
        <v>1</v>
      </c>
      <c r="D125" s="1">
        <v>0.01</v>
      </c>
      <c r="E125" s="1">
        <v>1</v>
      </c>
      <c r="F125" s="2">
        <f>+VLOOKUP($A125,'All effects'!$O$11:$Z$123,F$1,FALSE)</f>
        <v>-2814845349.9727702</v>
      </c>
      <c r="G125" s="2">
        <f>+VLOOKUP($A125,'All effects'!$O$11:$Z$123,G$1,FALSE)</f>
        <v>-2814845349.9727702</v>
      </c>
      <c r="H125" s="2">
        <f>+VLOOKUP($A125,'All effects'!$O$11:$Z$123,H$1,FALSE)</f>
        <v>353585295.96719599</v>
      </c>
      <c r="I125" s="2">
        <f>+VLOOKUP($A125,'All effects'!$O$11:$Z$123,I$1,FALSE)</f>
        <v>-2590209851.57619</v>
      </c>
      <c r="J125" s="2">
        <f>+VLOOKUP($A125,'All effects'!$O$11:$Z$123,J$1,FALSE)</f>
        <v>578220794.363778</v>
      </c>
      <c r="K125" s="2">
        <f>+VLOOKUP($A125,'All effects'!$O$11:$Z$123,K$1,FALSE)</f>
        <v>66382519.993858419</v>
      </c>
      <c r="L125" s="2">
        <f>+VLOOKUP($A125,'All effects'!$O$11:$Z$123,L$1,FALSE)</f>
        <v>241955660.17622274</v>
      </c>
      <c r="M125" s="2">
        <f>+VLOOKUP($A125,'All effects'!$O$11:$Z$123,M$1,FALSE)</f>
        <v>0</v>
      </c>
      <c r="N125" s="2">
        <f>+VLOOKUP($A125,'All effects'!$O$11:$Z$123,N$1,FALSE)</f>
        <v>-49062358.214216456</v>
      </c>
      <c r="O125" s="1">
        <f t="shared" si="45"/>
        <v>-53411784.430108964</v>
      </c>
      <c r="P125" s="1">
        <f t="shared" si="46"/>
        <v>-53411784.430108964</v>
      </c>
      <c r="Q125" s="1">
        <f t="shared" si="47"/>
        <v>6709292.7879817057</v>
      </c>
      <c r="R125" s="1">
        <f t="shared" si="48"/>
        <v>-49149318.353305034</v>
      </c>
      <c r="S125" s="1">
        <f t="shared" si="49"/>
        <v>10971758.864785675</v>
      </c>
      <c r="T125" s="1">
        <f t="shared" si="51"/>
        <v>1259610.5316669219</v>
      </c>
      <c r="U125" s="1">
        <f t="shared" si="52"/>
        <v>4591116.7244417621</v>
      </c>
      <c r="V125" s="21">
        <f t="shared" si="53"/>
        <v>0</v>
      </c>
      <c r="W125" s="1">
        <f t="shared" si="54"/>
        <v>-930959.88402910484</v>
      </c>
      <c r="X125" s="1">
        <f t="shared" si="55"/>
        <v>0.10878218445060095</v>
      </c>
      <c r="Y125" s="1">
        <f t="shared" si="56"/>
        <v>0.38998983123577174</v>
      </c>
      <c r="Z125" s="1">
        <f t="shared" si="57"/>
        <v>0.16273258197283502</v>
      </c>
      <c r="AA125" s="1">
        <f t="shared" si="58"/>
        <v>0.2</v>
      </c>
      <c r="AB125" s="1">
        <f t="shared" si="50"/>
        <v>1.3807516460486698E-3</v>
      </c>
      <c r="AC125" s="1">
        <f t="shared" si="59"/>
        <v>1.8975033363955732E-2</v>
      </c>
    </row>
    <row r="126" spans="1:29" x14ac:dyDescent="0.35">
      <c r="A126" s="1" t="s">
        <v>224</v>
      </c>
      <c r="B126" s="1">
        <v>1</v>
      </c>
      <c r="C126" s="1">
        <v>1</v>
      </c>
      <c r="D126" s="1">
        <v>-0.01</v>
      </c>
      <c r="E126" s="1">
        <v>1</v>
      </c>
      <c r="F126" s="2">
        <f>+VLOOKUP($A126,'All effects'!$O$11:$Z$123,F$1,FALSE)</f>
        <v>-491671366.61414897</v>
      </c>
      <c r="G126" s="2">
        <f>+VLOOKUP($A126,'All effects'!$O$11:$Z$123,G$1,FALSE)</f>
        <v>-491671366.61414897</v>
      </c>
      <c r="H126" s="2">
        <f>+VLOOKUP($A126,'All effects'!$O$11:$Z$123,H$1,FALSE)</f>
        <v>513379352.95463598</v>
      </c>
      <c r="I126" s="2">
        <f>+VLOOKUP($A126,'All effects'!$O$11:$Z$123,I$1,FALSE)</f>
        <v>-362298440.60258198</v>
      </c>
      <c r="J126" s="2">
        <f>+VLOOKUP($A126,'All effects'!$O$11:$Z$123,J$1,FALSE)</f>
        <v>642752278.96620405</v>
      </c>
      <c r="K126" s="2">
        <f>+VLOOKUP($A126,'All effects'!$O$11:$Z$123,K$1,FALSE)</f>
        <v>42990220.810138963</v>
      </c>
      <c r="L126" s="2">
        <f>+VLOOKUP($A126,'All effects'!$O$11:$Z$123,L$1,FALSE)</f>
        <v>122032106.02691187</v>
      </c>
      <c r="M126" s="2">
        <f>+VLOOKUP($A126,'All effects'!$O$11:$Z$123,M$1,FALSE)</f>
        <v>0</v>
      </c>
      <c r="N126" s="2">
        <f>+VLOOKUP($A126,'All effects'!$O$11:$Z$123,N$1,FALSE)</f>
        <v>-50331040.794794098</v>
      </c>
      <c r="O126" s="1">
        <f t="shared" ref="O126" si="60">+F126*$AC126</f>
        <v>-9329480.5856051873</v>
      </c>
      <c r="P126" s="1">
        <f t="shared" ref="P126" si="61">+G126*$AC126</f>
        <v>-9329480.5856051873</v>
      </c>
      <c r="Q126" s="1">
        <f t="shared" ref="Q126" si="62">+H126*$AC126</f>
        <v>9741390.3506802227</v>
      </c>
      <c r="R126" s="1">
        <f t="shared" ref="R126" si="63">+I126*$AC126</f>
        <v>-6874624.9981431272</v>
      </c>
      <c r="S126" s="1">
        <f t="shared" ref="S126" si="64">+J126*$AC126</f>
        <v>12196245.938142303</v>
      </c>
      <c r="T126" s="1">
        <f t="shared" ref="T126" si="65">+K126*$AC126</f>
        <v>815740.87419621088</v>
      </c>
      <c r="U126" s="1">
        <f t="shared" ref="U126" si="66">+L126*$AC126</f>
        <v>2315563.2833344364</v>
      </c>
      <c r="V126" s="21">
        <f t="shared" ref="V126" si="67">+M126*$AC126</f>
        <v>0</v>
      </c>
      <c r="W126" s="1">
        <f t="shared" ref="W126" si="68">+N126*$AC126</f>
        <v>-955033.17832383502</v>
      </c>
      <c r="X126" s="1">
        <f t="shared" si="55"/>
        <v>0.10878218445060095</v>
      </c>
      <c r="Y126" s="1">
        <f t="shared" si="56"/>
        <v>0.38998983123577174</v>
      </c>
      <c r="Z126" s="1">
        <f t="shared" si="57"/>
        <v>0.16273258197283502</v>
      </c>
      <c r="AA126" s="1">
        <f t="shared" si="58"/>
        <v>0.2</v>
      </c>
      <c r="AB126" s="1">
        <f t="shared" ref="AB126" si="69">+X126*Y126*Z126*AA126</f>
        <v>1.3807516460486698E-3</v>
      </c>
      <c r="AC126" s="1">
        <f t="shared" si="59"/>
        <v>1.8975033363955732E-2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3FFA-6EF7-4FC7-B84F-6165819DD208}">
  <sheetPr codeName="Sheet13">
    <tabColor theme="4"/>
  </sheetPr>
  <dimension ref="A1:BA126"/>
  <sheetViews>
    <sheetView workbookViewId="0">
      <pane xSplit="5" ySplit="13" topLeftCell="F14" activePane="bottomRight" state="frozen"/>
      <selection activeCell="G42" sqref="G42"/>
      <selection pane="topRight" activeCell="G42" sqref="G42"/>
      <selection pane="bottomLeft" activeCell="G42" sqref="G42"/>
      <selection pane="bottomRight" activeCell="G42" sqref="G42"/>
    </sheetView>
  </sheetViews>
  <sheetFormatPr defaultColWidth="9.1328125" defaultRowHeight="11.65" x14ac:dyDescent="0.35"/>
  <cols>
    <col min="1" max="1" width="21.1328125" style="1" bestFit="1" customWidth="1"/>
    <col min="2" max="5" width="9.265625" style="1" bestFit="1" customWidth="1"/>
    <col min="6" max="7" width="11.59765625" style="1" bestFit="1" customWidth="1"/>
    <col min="8" max="8" width="12.59765625" style="1" bestFit="1" customWidth="1"/>
    <col min="9" max="10" width="12.6640625" style="1" customWidth="1"/>
    <col min="11" max="11" width="12.9296875" style="1" bestFit="1" customWidth="1"/>
    <col min="12" max="12" width="14.53125" style="1" bestFit="1" customWidth="1"/>
    <col min="13" max="13" width="16.86328125" style="1" bestFit="1" customWidth="1"/>
    <col min="14" max="14" width="26" style="1" bestFit="1" customWidth="1"/>
    <col min="15" max="23" width="12.6640625" style="1" customWidth="1"/>
    <col min="24" max="24" width="5.59765625" style="1" customWidth="1"/>
    <col min="25" max="25" width="7.1328125" style="1" bestFit="1" customWidth="1"/>
    <col min="26" max="26" width="7.59765625" style="1" bestFit="1" customWidth="1"/>
    <col min="27" max="27" width="8.1328125" style="1" bestFit="1" customWidth="1"/>
    <col min="28" max="29" width="8.1328125" style="1" customWidth="1"/>
    <col min="30" max="31" width="5.59765625" style="1" customWidth="1"/>
    <col min="32" max="16384" width="9.1328125" style="1"/>
  </cols>
  <sheetData>
    <row r="1" spans="1:53" x14ac:dyDescent="0.35">
      <c r="F1" s="9">
        <v>2</v>
      </c>
      <c r="G1" s="9">
        <v>4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</row>
    <row r="3" spans="1:53" x14ac:dyDescent="0.35">
      <c r="O3" s="8" t="s">
        <v>141</v>
      </c>
    </row>
    <row r="4" spans="1:53" x14ac:dyDescent="0.35">
      <c r="O4" s="8" t="s">
        <v>129</v>
      </c>
      <c r="P4" s="8" t="s">
        <v>134</v>
      </c>
      <c r="Q4" s="8" t="s">
        <v>135</v>
      </c>
      <c r="R4" s="8" t="s">
        <v>136</v>
      </c>
      <c r="S4" s="8" t="s">
        <v>137</v>
      </c>
      <c r="T4" s="8" t="s">
        <v>196</v>
      </c>
      <c r="U4" s="8" t="s">
        <v>197</v>
      </c>
      <c r="V4" s="8" t="s">
        <v>215</v>
      </c>
      <c r="W4" s="8" t="s">
        <v>216</v>
      </c>
    </row>
    <row r="5" spans="1:53" x14ac:dyDescent="0.35">
      <c r="N5" s="8" t="s">
        <v>159</v>
      </c>
      <c r="O5" s="2">
        <f t="shared" ref="O5:W5" si="0">+SUM(O14:O126)</f>
        <v>-81633270.609149337</v>
      </c>
      <c r="P5" s="2">
        <f t="shared" si="0"/>
        <v>921436787.89327884</v>
      </c>
      <c r="Q5" s="2">
        <f t="shared" si="0"/>
        <v>211189805.42507789</v>
      </c>
      <c r="R5" s="2">
        <f t="shared" si="0"/>
        <v>1036909800.5783795</v>
      </c>
      <c r="S5" s="2">
        <f t="shared" si="0"/>
        <v>326662818.13900459</v>
      </c>
      <c r="T5" s="2">
        <f t="shared" si="0"/>
        <v>42227219.438128769</v>
      </c>
      <c r="U5" s="2">
        <f t="shared" si="0"/>
        <v>109340706.61730678</v>
      </c>
      <c r="V5" s="2">
        <f t="shared" si="0"/>
        <v>1003070058.5024283</v>
      </c>
      <c r="W5" s="2">
        <f t="shared" si="0"/>
        <v>-48359525.505922243</v>
      </c>
    </row>
    <row r="6" spans="1:53" x14ac:dyDescent="0.35">
      <c r="K6" s="10"/>
      <c r="M6" s="10"/>
      <c r="N6" s="31" t="s">
        <v>119</v>
      </c>
      <c r="O6" s="2">
        <f t="shared" ref="O6:W6" si="1">+AVERAGE(F14:F126)</f>
        <v>-130807986.03160428</v>
      </c>
      <c r="P6" s="2">
        <f t="shared" si="1"/>
        <v>869469096.81867981</v>
      </c>
      <c r="Q6" s="2">
        <f t="shared" si="1"/>
        <v>339478815.16542917</v>
      </c>
      <c r="R6" s="2">
        <f t="shared" si="1"/>
        <v>993639487.02741194</v>
      </c>
      <c r="S6" s="2">
        <f t="shared" si="1"/>
        <v>463649205.40298826</v>
      </c>
      <c r="T6" s="2">
        <f t="shared" si="1"/>
        <v>43983983.2400463</v>
      </c>
      <c r="U6" s="2">
        <f t="shared" si="1"/>
        <v>119637858.47879167</v>
      </c>
      <c r="V6" s="2">
        <f t="shared" si="1"/>
        <v>1000277082.8502836</v>
      </c>
      <c r="W6" s="2">
        <f t="shared" si="1"/>
        <v>-48516514.969987214</v>
      </c>
    </row>
    <row r="7" spans="1:53" x14ac:dyDescent="0.35">
      <c r="K7" s="10"/>
      <c r="M7" s="10"/>
      <c r="N7" s="31" t="s">
        <v>120</v>
      </c>
      <c r="O7" s="2">
        <f t="shared" ref="O7:W7" si="2">+MEDIAN(F14:F126)</f>
        <v>-372830181.78710401</v>
      </c>
      <c r="P7" s="2">
        <f t="shared" si="2"/>
        <v>626183094.67630601</v>
      </c>
      <c r="Q7" s="2">
        <f t="shared" si="2"/>
        <v>240171627.29564601</v>
      </c>
      <c r="R7" s="2">
        <f t="shared" si="2"/>
        <v>766356797.40731001</v>
      </c>
      <c r="S7" s="2">
        <f t="shared" si="2"/>
        <v>382790345.35235101</v>
      </c>
      <c r="T7" s="2">
        <f t="shared" si="2"/>
        <v>43446327.767876998</v>
      </c>
      <c r="U7" s="2">
        <f t="shared" si="2"/>
        <v>107344819.91903977</v>
      </c>
      <c r="V7" s="2">
        <f t="shared" si="2"/>
        <v>1002192279.5113987</v>
      </c>
      <c r="W7" s="2">
        <f t="shared" si="2"/>
        <v>-50906971.723818563</v>
      </c>
    </row>
    <row r="8" spans="1:53" x14ac:dyDescent="0.35">
      <c r="N8" s="31" t="s">
        <v>217</v>
      </c>
      <c r="O8" s="2">
        <f t="shared" ref="O8:W8" si="3">+QUARTILE(F14:F126,1)</f>
        <v>-1168670489.5915401</v>
      </c>
      <c r="P8" s="2">
        <f t="shared" si="3"/>
        <v>-177152310.29998901</v>
      </c>
      <c r="Q8" s="2">
        <f t="shared" si="3"/>
        <v>30691437.5230719</v>
      </c>
      <c r="R8" s="2">
        <f t="shared" si="3"/>
        <v>-32670820.6489737</v>
      </c>
      <c r="S8" s="2">
        <f t="shared" si="3"/>
        <v>148190927.656115</v>
      </c>
      <c r="T8" s="2">
        <f t="shared" si="3"/>
        <v>34847165.692950174</v>
      </c>
      <c r="U8" s="2">
        <f t="shared" si="3"/>
        <v>85006089.108424664</v>
      </c>
      <c r="V8" s="2">
        <f t="shared" si="3"/>
        <v>994049194.54996312</v>
      </c>
      <c r="W8" s="2">
        <f t="shared" si="3"/>
        <v>-55280353.83573059</v>
      </c>
      <c r="AE8" s="32"/>
      <c r="AF8" s="44" t="s">
        <v>144</v>
      </c>
      <c r="AG8" s="33"/>
      <c r="AH8" s="33"/>
      <c r="AI8" s="34"/>
      <c r="AK8" s="32"/>
      <c r="AL8" s="44" t="s">
        <v>144</v>
      </c>
      <c r="AM8" s="33"/>
      <c r="AN8" s="33"/>
      <c r="AO8" s="34"/>
      <c r="AQ8" s="32"/>
      <c r="AR8" s="44" t="s">
        <v>144</v>
      </c>
      <c r="AS8" s="33"/>
      <c r="AT8" s="33"/>
      <c r="AU8" s="34"/>
      <c r="AW8" s="32"/>
      <c r="AX8" s="44" t="s">
        <v>144</v>
      </c>
      <c r="AY8" s="33"/>
      <c r="AZ8" s="33"/>
      <c r="BA8" s="34"/>
    </row>
    <row r="9" spans="1:53" x14ac:dyDescent="0.35">
      <c r="N9" s="31" t="s">
        <v>218</v>
      </c>
      <c r="O9" s="2">
        <f t="shared" ref="O9:W9" si="4">+QUARTILE(F14:F126,3)</f>
        <v>720863520.90817404</v>
      </c>
      <c r="P9" s="2">
        <f t="shared" si="4"/>
        <v>1716572554.3944199</v>
      </c>
      <c r="Q9" s="2">
        <f t="shared" si="4"/>
        <v>567139709.13654995</v>
      </c>
      <c r="R9" s="2">
        <f t="shared" si="4"/>
        <v>1802394253.0757301</v>
      </c>
      <c r="S9" s="2">
        <f t="shared" si="4"/>
        <v>747940278.32656801</v>
      </c>
      <c r="T9" s="2">
        <f t="shared" si="4"/>
        <v>54565123.165470757</v>
      </c>
      <c r="U9" s="2">
        <f t="shared" si="4"/>
        <v>146231070.17567447</v>
      </c>
      <c r="V9" s="2">
        <f t="shared" si="4"/>
        <v>1008346434.2994682</v>
      </c>
      <c r="W9" s="2">
        <f t="shared" si="4"/>
        <v>-38224275.281526044</v>
      </c>
      <c r="AE9" s="35"/>
      <c r="AF9" s="36">
        <v>-7.3604450000000002E-3</v>
      </c>
      <c r="AG9" s="36"/>
      <c r="AH9" s="36"/>
      <c r="AI9" s="37"/>
      <c r="AK9" s="35"/>
      <c r="AL9" s="36">
        <v>1</v>
      </c>
      <c r="AM9" s="36"/>
      <c r="AN9" s="36"/>
      <c r="AO9" s="37"/>
      <c r="AQ9" s="35"/>
      <c r="AR9" s="36">
        <v>0</v>
      </c>
      <c r="AS9" s="36"/>
      <c r="AT9" s="36"/>
      <c r="AU9" s="37"/>
      <c r="AW9" s="35"/>
      <c r="AX9" s="36">
        <v>0.2</v>
      </c>
      <c r="AY9" s="36"/>
      <c r="AZ9" s="36"/>
      <c r="BA9" s="37"/>
    </row>
    <row r="10" spans="1:53" x14ac:dyDescent="0.35">
      <c r="O10" s="2"/>
      <c r="P10" s="2"/>
      <c r="Q10" s="2"/>
      <c r="R10" s="2"/>
      <c r="S10" s="2"/>
      <c r="T10" s="2"/>
      <c r="U10" s="2"/>
      <c r="V10" s="2"/>
      <c r="W10" s="2"/>
      <c r="AE10" s="35"/>
      <c r="AF10" s="36">
        <v>0.11744708700000001</v>
      </c>
      <c r="AG10" s="36"/>
      <c r="AH10" s="36"/>
      <c r="AI10" s="37"/>
      <c r="AK10" s="35"/>
      <c r="AL10" s="36">
        <v>2.5574019999999999E-2</v>
      </c>
      <c r="AM10" s="36"/>
      <c r="AN10" s="36"/>
      <c r="AO10" s="37"/>
      <c r="AQ10" s="35"/>
      <c r="AR10" s="36">
        <v>1.137092E-2</v>
      </c>
      <c r="AS10" s="36"/>
      <c r="AT10" s="36"/>
      <c r="AU10" s="37"/>
      <c r="AW10" s="35"/>
      <c r="AX10" s="36"/>
      <c r="AY10" s="36"/>
      <c r="AZ10" s="36"/>
      <c r="BA10" s="37"/>
    </row>
    <row r="11" spans="1:53" x14ac:dyDescent="0.35">
      <c r="O11" s="2"/>
      <c r="P11" s="2"/>
      <c r="Q11" s="2"/>
      <c r="R11" s="2"/>
      <c r="S11" s="2"/>
      <c r="T11" s="2"/>
      <c r="U11" s="2"/>
      <c r="V11" s="2"/>
      <c r="W11" s="2"/>
      <c r="AE11" s="35"/>
      <c r="AF11" s="36"/>
      <c r="AG11" s="36"/>
      <c r="AH11" s="36"/>
      <c r="AI11" s="37"/>
      <c r="AK11" s="35"/>
      <c r="AL11" s="36"/>
      <c r="AM11" s="36"/>
      <c r="AN11" s="36"/>
      <c r="AO11" s="37"/>
      <c r="AQ11" s="35"/>
      <c r="AR11" s="36"/>
      <c r="AS11" s="36"/>
      <c r="AT11" s="36"/>
      <c r="AU11" s="37"/>
      <c r="AW11" s="35"/>
      <c r="AX11" s="36"/>
      <c r="AY11" s="36"/>
      <c r="AZ11" s="36"/>
      <c r="BA11" s="37"/>
    </row>
    <row r="12" spans="1:53" s="8" customFormat="1" x14ac:dyDescent="0.35">
      <c r="F12" s="8" t="s">
        <v>140</v>
      </c>
      <c r="O12" s="8" t="s">
        <v>139</v>
      </c>
      <c r="X12" s="8" t="s">
        <v>146</v>
      </c>
      <c r="AE12" s="38"/>
      <c r="AF12" s="39" t="s">
        <v>142</v>
      </c>
      <c r="AG12" s="39"/>
      <c r="AH12" s="39"/>
      <c r="AI12" s="40"/>
      <c r="AK12" s="38"/>
      <c r="AL12" s="39"/>
      <c r="AM12" s="39"/>
      <c r="AN12" s="39"/>
      <c r="AO12" s="40"/>
      <c r="AQ12" s="38"/>
      <c r="AR12" s="39"/>
      <c r="AS12" s="39"/>
      <c r="AT12" s="39"/>
      <c r="AU12" s="40"/>
      <c r="AW12" s="38"/>
      <c r="AX12" s="39"/>
      <c r="AY12" s="39"/>
      <c r="AZ12" s="39"/>
      <c r="BA12" s="40"/>
    </row>
    <row r="13" spans="1:53" s="8" customFormat="1" x14ac:dyDescent="0.35">
      <c r="A13" s="8" t="s">
        <v>116</v>
      </c>
      <c r="B13" s="8" t="s">
        <v>130</v>
      </c>
      <c r="C13" s="8" t="s">
        <v>131</v>
      </c>
      <c r="D13" s="8" t="s">
        <v>132</v>
      </c>
      <c r="E13" s="8" t="s">
        <v>133</v>
      </c>
      <c r="F13" s="8" t="s">
        <v>129</v>
      </c>
      <c r="G13" s="8" t="s">
        <v>134</v>
      </c>
      <c r="H13" s="8" t="s">
        <v>135</v>
      </c>
      <c r="I13" s="8" t="s">
        <v>136</v>
      </c>
      <c r="J13" s="8" t="s">
        <v>137</v>
      </c>
      <c r="K13" s="8" t="s">
        <v>196</v>
      </c>
      <c r="L13" s="8" t="s">
        <v>197</v>
      </c>
      <c r="M13" s="8" t="s">
        <v>215</v>
      </c>
      <c r="N13" s="8" t="s">
        <v>216</v>
      </c>
      <c r="O13" s="8" t="s">
        <v>129</v>
      </c>
      <c r="P13" s="8" t="s">
        <v>134</v>
      </c>
      <c r="Q13" s="8" t="s">
        <v>135</v>
      </c>
      <c r="R13" s="8" t="s">
        <v>136</v>
      </c>
      <c r="S13" s="8" t="s">
        <v>137</v>
      </c>
      <c r="T13" s="8" t="s">
        <v>196</v>
      </c>
      <c r="U13" s="8" t="s">
        <v>197</v>
      </c>
      <c r="V13" s="8" t="s">
        <v>215</v>
      </c>
      <c r="W13" s="8" t="s">
        <v>216</v>
      </c>
      <c r="X13" s="8" t="s">
        <v>130</v>
      </c>
      <c r="Y13" s="8" t="s">
        <v>131</v>
      </c>
      <c r="Z13" s="8" t="s">
        <v>132</v>
      </c>
      <c r="AA13" s="8" t="s">
        <v>133</v>
      </c>
      <c r="AB13" s="8" t="s">
        <v>147</v>
      </c>
      <c r="AC13" s="8" t="s">
        <v>149</v>
      </c>
      <c r="AE13" s="38" t="s">
        <v>143</v>
      </c>
      <c r="AF13" s="39" t="s">
        <v>130</v>
      </c>
      <c r="AG13" s="39" t="s">
        <v>145</v>
      </c>
      <c r="AH13" s="39" t="s">
        <v>148</v>
      </c>
      <c r="AI13" s="40" t="s">
        <v>150</v>
      </c>
      <c r="AK13" s="38" t="s">
        <v>143</v>
      </c>
      <c r="AL13" s="39" t="s">
        <v>131</v>
      </c>
      <c r="AM13" s="39" t="s">
        <v>145</v>
      </c>
      <c r="AN13" s="39" t="s">
        <v>148</v>
      </c>
      <c r="AO13" s="40" t="s">
        <v>150</v>
      </c>
      <c r="AQ13" s="38" t="s">
        <v>143</v>
      </c>
      <c r="AR13" s="39" t="s">
        <v>132</v>
      </c>
      <c r="AS13" s="39" t="s">
        <v>145</v>
      </c>
      <c r="AT13" s="39" t="s">
        <v>148</v>
      </c>
      <c r="AU13" s="40" t="s">
        <v>150</v>
      </c>
      <c r="AW13" s="38" t="s">
        <v>143</v>
      </c>
      <c r="AX13" s="39" t="s">
        <v>133</v>
      </c>
      <c r="AY13" s="39" t="s">
        <v>145</v>
      </c>
      <c r="AZ13" s="39" t="s">
        <v>148</v>
      </c>
      <c r="BA13" s="40" t="s">
        <v>150</v>
      </c>
    </row>
    <row r="14" spans="1:53" x14ac:dyDescent="0.35">
      <c r="A14" s="1" t="s">
        <v>3</v>
      </c>
      <c r="B14" s="1">
        <v>0.8</v>
      </c>
      <c r="C14" s="1">
        <v>1</v>
      </c>
      <c r="D14" s="1">
        <v>0</v>
      </c>
      <c r="E14" s="1">
        <v>1</v>
      </c>
      <c r="F14" s="1">
        <f>+VLOOKUP($A14,'All effects'!$AB$11:$AM$123,F$1,FALSE)</f>
        <v>-468115808.27795601</v>
      </c>
      <c r="G14" s="1">
        <f>+VLOOKUP($A14,'All effects'!$AB$11:$AM$123,G$1,FALSE)</f>
        <v>507919481.43052799</v>
      </c>
      <c r="H14" s="1">
        <f>+VLOOKUP($A14,'All effects'!$AB$11:$AM$123,H$1,FALSE)</f>
        <v>1264511430.2467101</v>
      </c>
      <c r="I14" s="1">
        <f>+VLOOKUP($A14,'All effects'!$AB$11:$AM$123,I$1,FALSE)</f>
        <v>725028679.12469399</v>
      </c>
      <c r="J14" s="1">
        <f>+VLOOKUP($A14,'All effects'!$AB$11:$AM$123,J$1,FALSE)</f>
        <v>1481620627.9697001</v>
      </c>
      <c r="K14" s="1">
        <f>+VLOOKUP($A14,'All effects'!$AB$11:$AM$123,K$1,FALSE)</f>
        <v>53760311.940446034</v>
      </c>
      <c r="L14" s="1">
        <f>+VLOOKUP($A14,'All effects'!$AB$11:$AM$123,L$1,FALSE)</f>
        <v>220593029.19189513</v>
      </c>
      <c r="M14" s="1">
        <f>+VLOOKUP($A14,'All effects'!$AB$11:$AM$123,M$1,FALSE)</f>
        <v>976035289.70848334</v>
      </c>
      <c r="N14" s="1">
        <f>+VLOOKUP($A14,'All effects'!$AB$11:$AM$123,N$1,FALSE)</f>
        <v>-50276480.442716502</v>
      </c>
      <c r="O14" s="1">
        <f t="shared" ref="O14:U14" si="5">+F14*$AC14</f>
        <v>-2972195.8919869601</v>
      </c>
      <c r="P14" s="1">
        <f t="shared" si="5"/>
        <v>3224920.3497771565</v>
      </c>
      <c r="Q14" s="1">
        <f t="shared" si="5"/>
        <v>8028730.523277251</v>
      </c>
      <c r="R14" s="1">
        <f t="shared" si="5"/>
        <v>4603406.3015184542</v>
      </c>
      <c r="S14" s="1">
        <f t="shared" si="5"/>
        <v>9407216.4752015602</v>
      </c>
      <c r="T14" s="1">
        <f t="shared" si="5"/>
        <v>341338.99235134141</v>
      </c>
      <c r="U14" s="1">
        <f t="shared" si="5"/>
        <v>1400605.7551805717</v>
      </c>
      <c r="V14" s="1">
        <f t="shared" ref="V14:W29" si="6">+M14*$AC14</f>
        <v>6197116.2417641124</v>
      </c>
      <c r="W14" s="1">
        <f t="shared" si="6"/>
        <v>-319219.18891206477</v>
      </c>
      <c r="X14" s="1">
        <f t="shared" ref="X14:X45" si="7">+VLOOKUP(B14,$AE$14:$AI$26,3,FALSE)</f>
        <v>2.5195293880109861E-2</v>
      </c>
      <c r="Y14" s="1">
        <f t="shared" ref="Y14:Y45" si="8">+VLOOKUP(C14,$AK$14:$AO$22,3,FALSE)</f>
        <v>0.38998983123577174</v>
      </c>
      <c r="Z14" s="1">
        <f t="shared" ref="Z14:Z45" si="9">+VLOOKUP(D14,$AQ$14:$AU$18,3,FALSE)</f>
        <v>0.23956202720001679</v>
      </c>
      <c r="AA14" s="1">
        <f t="shared" ref="AA14:AA45" si="10">+VLOOKUP(E14,$AW$14:$BA$18,3,FALSE)</f>
        <v>0.2</v>
      </c>
      <c r="AB14" s="1">
        <f>+X14*Y14*Z14*AA14</f>
        <v>4.7078290747191938E-4</v>
      </c>
      <c r="AC14" s="1">
        <f>+AB14/SUM($AB$14:$AB$126)</f>
        <v>6.3492747722421307E-3</v>
      </c>
      <c r="AE14" s="35">
        <v>0.8</v>
      </c>
      <c r="AF14" s="36">
        <f>+_xlfn.LOGNORM.DIST(AE14,$AF$9,$AF$10,FALSE)</f>
        <v>0.78519334235296834</v>
      </c>
      <c r="AG14" s="36">
        <f>+AF14/SUM($AF$14:$AF$26)</f>
        <v>2.5195293880109861E-2</v>
      </c>
      <c r="AH14" s="36">
        <f t="shared" ref="AH14:AH26" si="11">+COUNTIF($B$14:$B$126,AE14)</f>
        <v>5</v>
      </c>
      <c r="AI14" s="37">
        <f t="shared" ref="AI14:AI26" si="12">+AG14*COUNT($B$14:$B$126)</f>
        <v>2.8470682084524142</v>
      </c>
      <c r="AK14" s="35">
        <v>0.9</v>
      </c>
      <c r="AL14" s="36">
        <f>+_xlfn.NORM.DIST(AK14,AL$9,AL$10,FALSE)</f>
        <v>7.464001090953072E-3</v>
      </c>
      <c r="AM14" s="36">
        <f t="shared" ref="AM14:AM22" si="13">+AL14/SUM($AL$14:$AL$22)</f>
        <v>1.8660097647635801E-4</v>
      </c>
      <c r="AN14" s="36">
        <f t="shared" ref="AN14:AN22" si="14">+COUNTIF($C$14:$C$126,AK14)</f>
        <v>7</v>
      </c>
      <c r="AO14" s="37">
        <f>+AM14*COUNT($C$14:$C$126)</f>
        <v>2.1085910341828454E-2</v>
      </c>
      <c r="AQ14" s="35">
        <v>-0.01</v>
      </c>
      <c r="AR14" s="36">
        <f t="shared" ref="AR14" si="15">+_xlfn.NORM.DIST(AQ14,AR$9,AR$10,FALSE)</f>
        <v>23.832576593649641</v>
      </c>
      <c r="AS14" s="36">
        <f>+AR14/SUM($AR$14:$AR$18)</f>
        <v>0.16273258197283502</v>
      </c>
      <c r="AT14" s="36">
        <f>+COUNTIF($D$14:$D$126,AQ14)</f>
        <v>1</v>
      </c>
      <c r="AU14" s="37">
        <f>+AS14*COUNT($C$14:$C$126)</f>
        <v>18.388781762930357</v>
      </c>
      <c r="AW14" s="35">
        <v>0.9</v>
      </c>
      <c r="AX14" s="36">
        <f>+$AX$9</f>
        <v>0.2</v>
      </c>
      <c r="AY14" s="36">
        <f>+AX14/SUM($AX$14:$AX$18)</f>
        <v>0.2</v>
      </c>
      <c r="AZ14" s="36">
        <f>+COUNTIF($E$14:$E$126,AW14)</f>
        <v>31</v>
      </c>
      <c r="BA14" s="37">
        <f>+AY14*COUNT($C$14:$C$126)</f>
        <v>22.6</v>
      </c>
    </row>
    <row r="15" spans="1:53" x14ac:dyDescent="0.35">
      <c r="A15" s="1" t="s">
        <v>6</v>
      </c>
      <c r="B15" s="1">
        <v>0.84999999999999898</v>
      </c>
      <c r="C15" s="1">
        <v>1</v>
      </c>
      <c r="D15" s="1">
        <v>0</v>
      </c>
      <c r="E15" s="1">
        <v>1</v>
      </c>
      <c r="F15" s="1">
        <f>+VLOOKUP($A15,'All effects'!$AB$11:$AM$123,F$1,FALSE)</f>
        <v>3791983037.40204</v>
      </c>
      <c r="G15" s="1">
        <f>+VLOOKUP($A15,'All effects'!$AB$11:$AM$123,G$1,FALSE)</f>
        <v>4801758334.6202002</v>
      </c>
      <c r="H15" s="1">
        <f>+VLOOKUP($A15,'All effects'!$AB$11:$AM$123,H$1,FALSE)</f>
        <v>1014607419.35447</v>
      </c>
      <c r="I15" s="1">
        <f>+VLOOKUP($A15,'All effects'!$AB$11:$AM$123,I$1,FALSE)</f>
        <v>4857789220.1358099</v>
      </c>
      <c r="J15" s="1">
        <f>+VLOOKUP($A15,'All effects'!$AB$11:$AM$123,J$1,FALSE)</f>
        <v>1070638304.89891</v>
      </c>
      <c r="K15" s="1">
        <f>+VLOOKUP($A15,'All effects'!$AB$11:$AM$123,K$1,FALSE)</f>
        <v>37047674.954644121</v>
      </c>
      <c r="L15" s="1">
        <f>+VLOOKUP($A15,'All effects'!$AB$11:$AM$123,L$1,FALSE)</f>
        <v>42636388.067945063</v>
      </c>
      <c r="M15" s="1">
        <f>+VLOOKUP($A15,'All effects'!$AB$11:$AM$123,M$1,FALSE)</f>
        <v>1009775297.2181522</v>
      </c>
      <c r="N15" s="1">
        <f>+VLOOKUP($A15,'All effects'!$AB$11:$AM$123,N$1,FALSE)</f>
        <v>-50442172.402316414</v>
      </c>
      <c r="O15" s="1">
        <f t="shared" ref="O15:O78" si="16">+F15*$AC15</f>
        <v>51201040.964239635</v>
      </c>
      <c r="P15" s="1">
        <f t="shared" ref="P15:P78" si="17">+G15*$AC15</f>
        <v>64835475.99403502</v>
      </c>
      <c r="Q15" s="1">
        <f t="shared" ref="Q15:Q78" si="18">+H15*$AC15</f>
        <v>13699680.491340199</v>
      </c>
      <c r="R15" s="1">
        <f t="shared" ref="R15:R78" si="19">+I15*$AC15</f>
        <v>65592029.922744796</v>
      </c>
      <c r="S15" s="1">
        <f t="shared" ref="S15:S78" si="20">+J15*$AC15</f>
        <v>14456234.420439258</v>
      </c>
      <c r="T15" s="1">
        <f t="shared" ref="T15:T29" si="21">+K15*$AC15</f>
        <v>500234.17939183523</v>
      </c>
      <c r="U15" s="1">
        <f t="shared" ref="U15:U29" si="22">+L15*$AC15</f>
        <v>575695.46870381234</v>
      </c>
      <c r="V15" s="1">
        <f t="shared" si="6"/>
        <v>13634435.029795276</v>
      </c>
      <c r="W15" s="1">
        <f t="shared" si="6"/>
        <v>-681092.63939790509</v>
      </c>
      <c r="X15" s="1">
        <f t="shared" si="7"/>
        <v>5.3580617080811799E-2</v>
      </c>
      <c r="Y15" s="1">
        <f t="shared" si="8"/>
        <v>0.38998983123577174</v>
      </c>
      <c r="Z15" s="1">
        <f t="shared" si="9"/>
        <v>0.23956202720001679</v>
      </c>
      <c r="AA15" s="1">
        <f t="shared" si="10"/>
        <v>0.2</v>
      </c>
      <c r="AB15" s="1">
        <f t="shared" ref="AB15:AB78" si="23">+X15*Y15*Z15*AA15</f>
        <v>1.001172632217544E-3</v>
      </c>
      <c r="AC15" s="1">
        <f t="shared" ref="AC15:AC78" si="24">+AB15/SUM($AB$14:$AB$126)</f>
        <v>1.3502444620458652E-2</v>
      </c>
      <c r="AE15" s="35">
        <v>0.84999999999999898</v>
      </c>
      <c r="AF15" s="36">
        <f t="shared" ref="AF15:AF26" si="25">+_xlfn.LOGNORM.DIST(AE15,$AF$9,$AF$10,FALSE)</f>
        <v>1.6698016705504575</v>
      </c>
      <c r="AG15" s="36">
        <f t="shared" ref="AG15:AG26" si="26">+AF15/SUM($AF$14:$AF$26)</f>
        <v>5.3580617080811799E-2</v>
      </c>
      <c r="AH15" s="36">
        <f t="shared" si="11"/>
        <v>1</v>
      </c>
      <c r="AI15" s="37">
        <f t="shared" si="12"/>
        <v>6.054609730131733</v>
      </c>
      <c r="AK15" s="35">
        <v>0.92500000000000004</v>
      </c>
      <c r="AL15" s="36">
        <f t="shared" ref="AL15:AL18" si="27">+_xlfn.NORM.DIST(AK15,AL$9,AL$10,FALSE)</f>
        <v>0.211608285808598</v>
      </c>
      <c r="AM15" s="36">
        <f t="shared" si="13"/>
        <v>5.2902340555969381E-3</v>
      </c>
      <c r="AN15" s="36">
        <f t="shared" si="14"/>
        <v>1</v>
      </c>
      <c r="AO15" s="37">
        <f t="shared" ref="AO15:AO22" si="28">+AM15*COUNT($C$14:$C$126)</f>
        <v>0.59779644828245404</v>
      </c>
      <c r="AQ15" s="35">
        <v>-5.0000000000000001E-3</v>
      </c>
      <c r="AR15" s="36">
        <f>+_xlfn.NORM.DIST(AQ15,AR$9,AR$10,FALSE)</f>
        <v>31.851405101240964</v>
      </c>
      <c r="AS15" s="36">
        <f>+AR15/SUM($AR$14:$AR$18)</f>
        <v>0.21748640442715655</v>
      </c>
      <c r="AT15" s="36">
        <f>+COUNTIF($D$14:$D$126,AQ15)</f>
        <v>31</v>
      </c>
      <c r="AU15" s="37">
        <f>+AS15*COUNT($C$14:$C$126)</f>
        <v>24.575963700268691</v>
      </c>
      <c r="AW15" s="35">
        <v>1</v>
      </c>
      <c r="AX15" s="36">
        <f t="shared" ref="AX15:AX18" si="29">+$AX$9</f>
        <v>0.2</v>
      </c>
      <c r="AY15" s="36">
        <f t="shared" ref="AY15:AY18" si="30">+AX15/SUM($AX$14:$AX$18)</f>
        <v>0.2</v>
      </c>
      <c r="AZ15" s="36">
        <f>+COUNTIF($E$14:$E$126,AW15)</f>
        <v>49</v>
      </c>
      <c r="BA15" s="37">
        <f>+AY15*COUNT($C$14:$C$126)</f>
        <v>22.6</v>
      </c>
    </row>
    <row r="16" spans="1:53" x14ac:dyDescent="0.35">
      <c r="A16" s="1" t="s">
        <v>13</v>
      </c>
      <c r="B16" s="1">
        <v>0.9</v>
      </c>
      <c r="C16" s="1">
        <v>1</v>
      </c>
      <c r="D16" s="1">
        <v>0</v>
      </c>
      <c r="E16" s="1">
        <v>1</v>
      </c>
      <c r="F16" s="1">
        <f>+VLOOKUP($A16,'All effects'!$AB$11:$AM$123,F$1,FALSE)</f>
        <v>2648368729.6184502</v>
      </c>
      <c r="G16" s="1">
        <f>+VLOOKUP($A16,'All effects'!$AB$11:$AM$123,G$1,FALSE)</f>
        <v>3658082692.2480602</v>
      </c>
      <c r="H16" s="1">
        <f>+VLOOKUP($A16,'All effects'!$AB$11:$AM$123,H$1,FALSE)</f>
        <v>1184597522.9383299</v>
      </c>
      <c r="I16" s="1">
        <f>+VLOOKUP($A16,'All effects'!$AB$11:$AM$123,I$1,FALSE)</f>
        <v>3718598783.2332501</v>
      </c>
      <c r="J16" s="1">
        <f>+VLOOKUP($A16,'All effects'!$AB$11:$AM$123,J$1,FALSE)</f>
        <v>1245113613.9523499</v>
      </c>
      <c r="K16" s="1">
        <f>+VLOOKUP($A16,'All effects'!$AB$11:$AM$123,K$1,FALSE)</f>
        <v>26879056.795470439</v>
      </c>
      <c r="L16" s="1">
        <f>+VLOOKUP($A16,'All effects'!$AB$11:$AM$123,L$1,FALSE)</f>
        <v>36634057.838680603</v>
      </c>
      <c r="M16" s="1">
        <f>+VLOOKUP($A16,'All effects'!$AB$11:$AM$123,M$1,FALSE)</f>
        <v>1009713962.6296084</v>
      </c>
      <c r="N16" s="1">
        <f>+VLOOKUP($A16,'All effects'!$AB$11:$AM$123,N$1,FALSE)</f>
        <v>-50761089.941979222</v>
      </c>
      <c r="O16" s="1">
        <f t="shared" si="16"/>
        <v>57063898.206471361</v>
      </c>
      <c r="P16" s="1">
        <f t="shared" si="17"/>
        <v>78820013.25826399</v>
      </c>
      <c r="Q16" s="1">
        <f t="shared" si="18"/>
        <v>25524297.922944352</v>
      </c>
      <c r="R16" s="1">
        <f t="shared" si="19"/>
        <v>80123941.981334955</v>
      </c>
      <c r="S16" s="1">
        <f t="shared" si="20"/>
        <v>26828226.646636505</v>
      </c>
      <c r="T16" s="1">
        <f t="shared" si="21"/>
        <v>579157.93360226881</v>
      </c>
      <c r="U16" s="1">
        <f t="shared" si="22"/>
        <v>789347.0890277538</v>
      </c>
      <c r="V16" s="1">
        <f t="shared" si="6"/>
        <v>21756115.051792596</v>
      </c>
      <c r="W16" s="1">
        <f t="shared" si="6"/>
        <v>-1093739.5676454599</v>
      </c>
      <c r="X16" s="1">
        <f t="shared" si="7"/>
        <v>8.5502397236307037E-2</v>
      </c>
      <c r="Y16" s="1">
        <f t="shared" si="8"/>
        <v>0.38998983123577174</v>
      </c>
      <c r="Z16" s="1">
        <f t="shared" si="9"/>
        <v>0.23956202720001679</v>
      </c>
      <c r="AA16" s="1">
        <f t="shared" si="10"/>
        <v>0.2</v>
      </c>
      <c r="AB16" s="1">
        <f t="shared" si="23"/>
        <v>1.5976422961474152E-3</v>
      </c>
      <c r="AC16" s="1">
        <f t="shared" si="24"/>
        <v>2.154681014327357E-2</v>
      </c>
      <c r="AE16" s="35">
        <v>0.9</v>
      </c>
      <c r="AF16" s="36">
        <f t="shared" si="25"/>
        <v>2.6646211544357818</v>
      </c>
      <c r="AG16" s="36">
        <f t="shared" si="26"/>
        <v>8.5502397236307037E-2</v>
      </c>
      <c r="AH16" s="36">
        <f t="shared" si="11"/>
        <v>17</v>
      </c>
      <c r="AI16" s="37">
        <f t="shared" si="12"/>
        <v>9.661770887702696</v>
      </c>
      <c r="AK16" s="35">
        <v>0.94999999999999896</v>
      </c>
      <c r="AL16" s="36">
        <f t="shared" si="27"/>
        <v>2.3071520789870572</v>
      </c>
      <c r="AM16" s="36">
        <f t="shared" si="13"/>
        <v>5.7679095376910239E-2</v>
      </c>
      <c r="AN16" s="36">
        <f t="shared" si="14"/>
        <v>27</v>
      </c>
      <c r="AO16" s="37">
        <f t="shared" si="28"/>
        <v>6.5177377775908569</v>
      </c>
      <c r="AQ16" s="35">
        <v>0</v>
      </c>
      <c r="AR16" s="36">
        <f>+_xlfn.NORM.DIST(AQ16,AR$9,AR$10,FALSE)</f>
        <v>35.084432957177846</v>
      </c>
      <c r="AS16" s="36">
        <f>+AR16/SUM($AR$14:$AR$18)</f>
        <v>0.23956202720001679</v>
      </c>
      <c r="AT16" s="36">
        <f>+COUNTIF($D$14:$D$126,AQ16)</f>
        <v>49</v>
      </c>
      <c r="AU16" s="37">
        <f>+AS16*COUNT($C$14:$C$126)</f>
        <v>27.070509073601897</v>
      </c>
      <c r="AW16" s="35">
        <v>1.1000000000000001</v>
      </c>
      <c r="AX16" s="36">
        <f t="shared" si="29"/>
        <v>0.2</v>
      </c>
      <c r="AY16" s="36">
        <f t="shared" si="30"/>
        <v>0.2</v>
      </c>
      <c r="AZ16" s="36">
        <f>+COUNTIF($E$14:$E$126,AW16)</f>
        <v>1</v>
      </c>
      <c r="BA16" s="37">
        <f>+AY16*COUNT($C$14:$C$126)</f>
        <v>22.6</v>
      </c>
    </row>
    <row r="17" spans="1:53" x14ac:dyDescent="0.35">
      <c r="A17" s="1" t="s">
        <v>24</v>
      </c>
      <c r="B17" s="1">
        <v>0.92500000000000004</v>
      </c>
      <c r="C17" s="1">
        <v>1</v>
      </c>
      <c r="D17" s="1">
        <v>0</v>
      </c>
      <c r="E17" s="1">
        <v>1</v>
      </c>
      <c r="F17" s="1">
        <f>+VLOOKUP($A17,'All effects'!$AB$11:$AM$123,F$1,FALSE)</f>
        <v>804780738.92186701</v>
      </c>
      <c r="G17" s="1">
        <f>+VLOOKUP($A17,'All effects'!$AB$11:$AM$123,G$1,FALSE)</f>
        <v>1813610641.4223199</v>
      </c>
      <c r="H17" s="1">
        <f>+VLOOKUP($A17,'All effects'!$AB$11:$AM$123,H$1,FALSE)</f>
        <v>334366208.08668399</v>
      </c>
      <c r="I17" s="1">
        <f>+VLOOKUP($A17,'All effects'!$AB$11:$AM$123,I$1,FALSE)</f>
        <v>1914327004.6094</v>
      </c>
      <c r="J17" s="1">
        <f>+VLOOKUP($A17,'All effects'!$AB$11:$AM$123,J$1,FALSE)</f>
        <v>435082571.30258799</v>
      </c>
      <c r="K17" s="1">
        <f>+VLOOKUP($A17,'All effects'!$AB$11:$AM$123,K$1,FALSE)</f>
        <v>44441803.410098463</v>
      </c>
      <c r="L17" s="1">
        <f>+VLOOKUP($A17,'All effects'!$AB$11:$AM$123,L$1,FALSE)</f>
        <v>94321238.501556307</v>
      </c>
      <c r="M17" s="1">
        <f>+VLOOKUP($A17,'All effects'!$AB$11:$AM$123,M$1,FALSE)</f>
        <v>1008829902.5004551</v>
      </c>
      <c r="N17" s="1">
        <f>+VLOOKUP($A17,'All effects'!$AB$11:$AM$123,N$1,FALSE)</f>
        <v>-50836928.095619217</v>
      </c>
      <c r="O17" s="1">
        <f t="shared" si="16"/>
        <v>19947255.393557802</v>
      </c>
      <c r="P17" s="1">
        <f t="shared" si="17"/>
        <v>44952063.213378467</v>
      </c>
      <c r="Q17" s="1">
        <f t="shared" si="18"/>
        <v>8287584.214075123</v>
      </c>
      <c r="R17" s="1">
        <f t="shared" si="19"/>
        <v>47448413.985260025</v>
      </c>
      <c r="S17" s="1">
        <f t="shared" si="20"/>
        <v>10783934.986671105</v>
      </c>
      <c r="T17" s="1">
        <f t="shared" si="21"/>
        <v>1101532.3303576084</v>
      </c>
      <c r="U17" s="1">
        <f t="shared" si="22"/>
        <v>2337841.5292937118</v>
      </c>
      <c r="V17" s="1">
        <f t="shared" si="6"/>
        <v>25004807.819820721</v>
      </c>
      <c r="W17" s="1">
        <f t="shared" si="6"/>
        <v>-1260041.5729453752</v>
      </c>
      <c r="X17" s="1">
        <f t="shared" si="7"/>
        <v>9.8356005085625517E-2</v>
      </c>
      <c r="Y17" s="1">
        <f t="shared" si="8"/>
        <v>0.38998983123577174</v>
      </c>
      <c r="Z17" s="1">
        <f t="shared" si="9"/>
        <v>0.23956202720001679</v>
      </c>
      <c r="AA17" s="1">
        <f t="shared" si="10"/>
        <v>0.2</v>
      </c>
      <c r="AB17" s="1">
        <f t="shared" si="23"/>
        <v>1.8378164692926281E-3</v>
      </c>
      <c r="AC17" s="1">
        <f t="shared" si="24"/>
        <v>2.4785950295331812E-2</v>
      </c>
      <c r="AE17" s="35">
        <v>0.92500000000000004</v>
      </c>
      <c r="AF17" s="36">
        <f t="shared" si="25"/>
        <v>3.065194664573252</v>
      </c>
      <c r="AG17" s="36">
        <f t="shared" si="26"/>
        <v>9.8356005085625517E-2</v>
      </c>
      <c r="AH17" s="36">
        <f t="shared" si="11"/>
        <v>1</v>
      </c>
      <c r="AI17" s="37">
        <f t="shared" si="12"/>
        <v>11.114228574675684</v>
      </c>
      <c r="AK17" s="35">
        <v>0.97499999999999898</v>
      </c>
      <c r="AL17" s="36">
        <f t="shared" si="27"/>
        <v>9.6739169493564372</v>
      </c>
      <c r="AM17" s="36">
        <f t="shared" si="13"/>
        <v>0.24184915397307397</v>
      </c>
      <c r="AN17" s="36">
        <f t="shared" si="14"/>
        <v>1</v>
      </c>
      <c r="AO17" s="37">
        <f t="shared" si="28"/>
        <v>27.328954398957357</v>
      </c>
      <c r="AQ17" s="35">
        <v>5.0000000000000001E-3</v>
      </c>
      <c r="AR17" s="36">
        <f>+_xlfn.NORM.DIST(AQ17,AR$9,AR$10,FALSE)</f>
        <v>31.851405101240964</v>
      </c>
      <c r="AS17" s="36">
        <f>+AR17/SUM($AR$14:$AR$18)</f>
        <v>0.21748640442715655</v>
      </c>
      <c r="AT17" s="36">
        <f>+COUNTIF($D$14:$D$126,AQ17)</f>
        <v>1</v>
      </c>
      <c r="AU17" s="37">
        <f>+AS17*COUNT($C$14:$C$126)</f>
        <v>24.575963700268691</v>
      </c>
      <c r="AW17" s="35">
        <v>1.2</v>
      </c>
      <c r="AX17" s="36">
        <f t="shared" si="29"/>
        <v>0.2</v>
      </c>
      <c r="AY17" s="36">
        <f t="shared" si="30"/>
        <v>0.2</v>
      </c>
      <c r="AZ17" s="36">
        <f>+COUNTIF($E$14:$E$126,AW17)</f>
        <v>1</v>
      </c>
      <c r="BA17" s="37">
        <f>+AY17*COUNT($C$14:$C$126)</f>
        <v>22.6</v>
      </c>
    </row>
    <row r="18" spans="1:53" x14ac:dyDescent="0.35">
      <c r="A18" s="1" t="s">
        <v>31</v>
      </c>
      <c r="B18" s="1">
        <v>0.94999999999999896</v>
      </c>
      <c r="C18" s="1">
        <v>1</v>
      </c>
      <c r="D18" s="1">
        <v>0</v>
      </c>
      <c r="E18" s="1">
        <v>1</v>
      </c>
      <c r="F18" s="1">
        <f>+VLOOKUP($A18,'All effects'!$AB$11:$AM$123,F$1,FALSE)</f>
        <v>473937785.78135902</v>
      </c>
      <c r="G18" s="1">
        <f>+VLOOKUP($A18,'All effects'!$AB$11:$AM$123,G$1,FALSE)</f>
        <v>1482932161.6168101</v>
      </c>
      <c r="H18" s="1">
        <f>+VLOOKUP($A18,'All effects'!$AB$11:$AM$123,H$1,FALSE)</f>
        <v>185764511.304748</v>
      </c>
      <c r="I18" s="1">
        <f>+VLOOKUP($A18,'All effects'!$AB$11:$AM$123,I$1,FALSE)</f>
        <v>1595114878.1610401</v>
      </c>
      <c r="J18" s="1">
        <f>+VLOOKUP($A18,'All effects'!$AB$11:$AM$123,J$1,FALSE)</f>
        <v>297947227.87780398</v>
      </c>
      <c r="K18" s="1">
        <f>+VLOOKUP($A18,'All effects'!$AB$11:$AM$123,K$1,FALSE)</f>
        <v>35661667.956534505</v>
      </c>
      <c r="L18" s="1">
        <f>+VLOOKUP($A18,'All effects'!$AB$11:$AM$123,L$1,FALSE)</f>
        <v>97183711.428124502</v>
      </c>
      <c r="M18" s="1">
        <f>+VLOOKUP($A18,'All effects'!$AB$11:$AM$123,M$1,FALSE)</f>
        <v>1008994375.8354577</v>
      </c>
      <c r="N18" s="1">
        <f>+VLOOKUP($A18,'All effects'!$AB$11:$AM$123,N$1,FALSE)</f>
        <v>-50660673.072639465</v>
      </c>
      <c r="O18" s="1">
        <f t="shared" si="16"/>
        <v>12776997.415604364</v>
      </c>
      <c r="P18" s="1">
        <f t="shared" si="17"/>
        <v>39978708.102492511</v>
      </c>
      <c r="Q18" s="1">
        <f t="shared" si="18"/>
        <v>5008068.0461860066</v>
      </c>
      <c r="R18" s="1">
        <f t="shared" si="19"/>
        <v>43003067.675338112</v>
      </c>
      <c r="S18" s="1">
        <f t="shared" si="20"/>
        <v>8032427.61980874</v>
      </c>
      <c r="T18" s="1">
        <f t="shared" si="21"/>
        <v>961411.0817637702</v>
      </c>
      <c r="U18" s="1">
        <f t="shared" si="22"/>
        <v>2619997.9554464687</v>
      </c>
      <c r="V18" s="1">
        <f t="shared" si="6"/>
        <v>27201710.686888322</v>
      </c>
      <c r="W18" s="1">
        <f t="shared" si="6"/>
        <v>-1365772.6991628939</v>
      </c>
      <c r="X18" s="1">
        <f t="shared" si="7"/>
        <v>0.10698004544142981</v>
      </c>
      <c r="Y18" s="1">
        <f t="shared" si="8"/>
        <v>0.38998983123577174</v>
      </c>
      <c r="Z18" s="1">
        <f t="shared" si="9"/>
        <v>0.23956202720001679</v>
      </c>
      <c r="AA18" s="1">
        <f t="shared" si="10"/>
        <v>0.2</v>
      </c>
      <c r="AB18" s="1">
        <f t="shared" si="23"/>
        <v>1.9989596896170347E-3</v>
      </c>
      <c r="AC18" s="1">
        <f t="shared" si="24"/>
        <v>2.6959229246808266E-2</v>
      </c>
      <c r="AE18" s="35">
        <v>0.94999999999999896</v>
      </c>
      <c r="AF18" s="36">
        <f t="shared" si="25"/>
        <v>3.3339567240190666</v>
      </c>
      <c r="AG18" s="36">
        <f t="shared" si="26"/>
        <v>0.10698004544142981</v>
      </c>
      <c r="AH18" s="36">
        <f t="shared" si="11"/>
        <v>17</v>
      </c>
      <c r="AI18" s="37">
        <f t="shared" si="12"/>
        <v>12.088745134881568</v>
      </c>
      <c r="AK18" s="35">
        <v>1</v>
      </c>
      <c r="AL18" s="36">
        <f t="shared" si="27"/>
        <v>15.599513897362742</v>
      </c>
      <c r="AM18" s="36">
        <f t="shared" si="13"/>
        <v>0.38998983123577174</v>
      </c>
      <c r="AN18" s="36">
        <f t="shared" si="14"/>
        <v>41</v>
      </c>
      <c r="AO18" s="37">
        <f t="shared" si="28"/>
        <v>44.06885092964221</v>
      </c>
      <c r="AQ18" s="41">
        <v>0.01</v>
      </c>
      <c r="AR18" s="42">
        <f>+_xlfn.NORM.DIST(AQ18,AR$9,AR$10,FALSE)</f>
        <v>23.832576593649641</v>
      </c>
      <c r="AS18" s="42">
        <f>+AR18/SUM($AR$14:$AR$18)</f>
        <v>0.16273258197283502</v>
      </c>
      <c r="AT18" s="42">
        <f>+COUNTIF($D$14:$D$126,AQ18)</f>
        <v>31</v>
      </c>
      <c r="AU18" s="43">
        <f>+AS18*COUNT($C$14:$C$126)</f>
        <v>18.388781762930357</v>
      </c>
      <c r="AW18" s="41">
        <v>1.3</v>
      </c>
      <c r="AX18" s="42">
        <f t="shared" si="29"/>
        <v>0.2</v>
      </c>
      <c r="AY18" s="42">
        <f t="shared" si="30"/>
        <v>0.2</v>
      </c>
      <c r="AZ18" s="42">
        <f>+COUNTIF($E$14:$E$126,AW18)</f>
        <v>31</v>
      </c>
      <c r="BA18" s="43">
        <f>+AY18*COUNT($C$14:$C$126)</f>
        <v>22.6</v>
      </c>
    </row>
    <row r="19" spans="1:53" x14ac:dyDescent="0.35">
      <c r="A19" s="1" t="s">
        <v>42</v>
      </c>
      <c r="B19" s="1">
        <v>0.97499999999999898</v>
      </c>
      <c r="C19" s="1">
        <v>1</v>
      </c>
      <c r="D19" s="1">
        <v>0</v>
      </c>
      <c r="E19" s="1">
        <v>1</v>
      </c>
      <c r="F19" s="1">
        <f>+VLOOKUP($A19,'All effects'!$AB$11:$AM$123,F$1,FALSE)</f>
        <v>-1323883504.2714801</v>
      </c>
      <c r="G19" s="1">
        <f>+VLOOKUP($A19,'All effects'!$AB$11:$AM$123,G$1,FALSE)</f>
        <v>-322016416.15419197</v>
      </c>
      <c r="H19" s="1">
        <f>+VLOOKUP($A19,'All effects'!$AB$11:$AM$123,H$1,FALSE)</f>
        <v>-437945178.531515</v>
      </c>
      <c r="I19" s="1">
        <f>+VLOOKUP($A19,'All effects'!$AB$11:$AM$123,I$1,FALSE)</f>
        <v>-188010035.16764301</v>
      </c>
      <c r="J19" s="1">
        <f>+VLOOKUP($A19,'All effects'!$AB$11:$AM$123,J$1,FALSE)</f>
        <v>-303938797.51613897</v>
      </c>
      <c r="K19" s="1">
        <f>+VLOOKUP($A19,'All effects'!$AB$11:$AM$123,K$1,FALSE)</f>
        <v>31257076.502111286</v>
      </c>
      <c r="L19" s="1">
        <f>+VLOOKUP($A19,'All effects'!$AB$11:$AM$123,L$1,FALSE)</f>
        <v>114395892.72290878</v>
      </c>
      <c r="M19" s="1">
        <f>+VLOOKUP($A19,'All effects'!$AB$11:$AM$123,M$1,FALSE)</f>
        <v>1001867088.1172919</v>
      </c>
      <c r="N19" s="1">
        <f>+VLOOKUP($A19,'All effects'!$AB$11:$AM$123,N$1,FALSE)</f>
        <v>-50867564.765751481</v>
      </c>
      <c r="O19" s="1">
        <f t="shared" si="16"/>
        <v>-36862441.417188607</v>
      </c>
      <c r="P19" s="1">
        <f t="shared" si="17"/>
        <v>-8966280.8227141108</v>
      </c>
      <c r="Q19" s="1">
        <f t="shared" si="18"/>
        <v>-12194221.346116031</v>
      </c>
      <c r="R19" s="1">
        <f t="shared" si="19"/>
        <v>-5234983.958067066</v>
      </c>
      <c r="S19" s="1">
        <f t="shared" si="20"/>
        <v>-8462924.4806663189</v>
      </c>
      <c r="T19" s="1">
        <f t="shared" si="21"/>
        <v>870327.44778077025</v>
      </c>
      <c r="U19" s="1">
        <f t="shared" si="22"/>
        <v>3185259.0354509642</v>
      </c>
      <c r="V19" s="1">
        <f t="shared" si="6"/>
        <v>27896160.594474599</v>
      </c>
      <c r="W19" s="1">
        <f t="shared" si="6"/>
        <v>-1416365.2769768527</v>
      </c>
      <c r="X19" s="1">
        <f t="shared" si="7"/>
        <v>0.11049169369851022</v>
      </c>
      <c r="Y19" s="1">
        <f t="shared" si="8"/>
        <v>0.38998983123577174</v>
      </c>
      <c r="Z19" s="1">
        <f t="shared" si="9"/>
        <v>0.23956202720001679</v>
      </c>
      <c r="AA19" s="1">
        <f t="shared" si="10"/>
        <v>0.2</v>
      </c>
      <c r="AB19" s="1">
        <f t="shared" si="23"/>
        <v>2.0645760695788547E-3</v>
      </c>
      <c r="AC19" s="1">
        <f t="shared" si="24"/>
        <v>2.7844173069800155E-2</v>
      </c>
      <c r="AE19" s="35">
        <v>0.97499999999999898</v>
      </c>
      <c r="AF19" s="36">
        <f t="shared" si="25"/>
        <v>3.4433947343580407</v>
      </c>
      <c r="AG19" s="36">
        <f t="shared" si="26"/>
        <v>0.11049169369851022</v>
      </c>
      <c r="AH19" s="36">
        <f t="shared" si="11"/>
        <v>1</v>
      </c>
      <c r="AI19" s="37">
        <f t="shared" si="12"/>
        <v>12.485561387931655</v>
      </c>
      <c r="AK19" s="35">
        <v>1.0249999999999899</v>
      </c>
      <c r="AL19" s="36">
        <f>+_xlfn.NORM.DIST(AK19,AL$9,AL$10,FALSE)</f>
        <v>9.6739169493605424</v>
      </c>
      <c r="AM19" s="36">
        <f t="shared" si="13"/>
        <v>0.24184915397317661</v>
      </c>
      <c r="AN19" s="36">
        <f t="shared" si="14"/>
        <v>1</v>
      </c>
      <c r="AO19" s="37">
        <f t="shared" si="28"/>
        <v>27.328954398968957</v>
      </c>
    </row>
    <row r="20" spans="1:53" x14ac:dyDescent="0.35">
      <c r="A20" s="1" t="s">
        <v>52</v>
      </c>
      <c r="B20" s="1">
        <v>1</v>
      </c>
      <c r="C20" s="1">
        <v>1</v>
      </c>
      <c r="D20" s="1">
        <v>0</v>
      </c>
      <c r="E20" s="1">
        <v>1</v>
      </c>
      <c r="F20" s="1">
        <f>+VLOOKUP($A20,'All effects'!$AB$11:$AM$123,F$1,FALSE)</f>
        <v>329730705.72008401</v>
      </c>
      <c r="G20" s="1">
        <f>+VLOOKUP($A20,'All effects'!$AB$11:$AM$123,G$1,FALSE)</f>
        <v>1337250470.16838</v>
      </c>
      <c r="H20" s="1">
        <f>+VLOOKUP($A20,'All effects'!$AB$11:$AM$123,H$1,FALSE)</f>
        <v>94704532.296526507</v>
      </c>
      <c r="I20" s="1">
        <f>+VLOOKUP($A20,'All effects'!$AB$11:$AM$123,I$1,FALSE)</f>
        <v>1427092630.3508201</v>
      </c>
      <c r="J20" s="1">
        <f>+VLOOKUP($A20,'All effects'!$AB$11:$AM$123,J$1,FALSE)</f>
        <v>184546692.50778401</v>
      </c>
      <c r="K20" s="1">
        <f>+VLOOKUP($A20,'All effects'!$AB$11:$AM$123,K$1,FALSE)</f>
        <v>33908139.089443132</v>
      </c>
      <c r="L20" s="1">
        <f>+VLOOKUP($A20,'All effects'!$AB$11:$AM$123,L$1,FALSE)</f>
        <v>72946276.593915686</v>
      </c>
      <c r="M20" s="1">
        <f>+VLOOKUP($A20,'All effects'!$AB$11:$AM$123,M$1,FALSE)</f>
        <v>1007519764.4483032</v>
      </c>
      <c r="N20" s="1">
        <f>+VLOOKUP($A20,'All effects'!$AB$11:$AM$123,N$1,FALSE)</f>
        <v>-50804022.677958585</v>
      </c>
      <c r="O20" s="1">
        <f t="shared" si="16"/>
        <v>9039030.7001043949</v>
      </c>
      <c r="P20" s="1">
        <f t="shared" si="17"/>
        <v>36658545.424769558</v>
      </c>
      <c r="Q20" s="1">
        <f t="shared" si="18"/>
        <v>2596170.6326314691</v>
      </c>
      <c r="R20" s="1">
        <f t="shared" si="19"/>
        <v>39121422.038821302</v>
      </c>
      <c r="S20" s="1">
        <f t="shared" si="20"/>
        <v>5059047.2474731952</v>
      </c>
      <c r="T20" s="1">
        <f t="shared" si="21"/>
        <v>929536.4517039503</v>
      </c>
      <c r="U20" s="1">
        <f t="shared" si="22"/>
        <v>1999703.461498243</v>
      </c>
      <c r="V20" s="1">
        <f t="shared" si="6"/>
        <v>27619514.724665359</v>
      </c>
      <c r="W20" s="1">
        <f t="shared" si="6"/>
        <v>-1392709.6042572062</v>
      </c>
      <c r="X20" s="1">
        <f t="shared" si="7"/>
        <v>0.10878218445060095</v>
      </c>
      <c r="Y20" s="1">
        <f t="shared" si="8"/>
        <v>0.38998983123577174</v>
      </c>
      <c r="Z20" s="1">
        <f t="shared" si="9"/>
        <v>0.23956202720001679</v>
      </c>
      <c r="AA20" s="1">
        <f t="shared" si="10"/>
        <v>0.2</v>
      </c>
      <c r="AB20" s="1">
        <f t="shared" si="23"/>
        <v>2.0326332893949649E-3</v>
      </c>
      <c r="AC20" s="1">
        <f t="shared" si="24"/>
        <v>2.7413372619830668E-2</v>
      </c>
      <c r="AE20" s="35">
        <v>1</v>
      </c>
      <c r="AF20" s="36">
        <f t="shared" si="25"/>
        <v>3.3901190993709505</v>
      </c>
      <c r="AG20" s="36">
        <f t="shared" si="26"/>
        <v>0.10878218445060095</v>
      </c>
      <c r="AH20" s="36">
        <f t="shared" si="11"/>
        <v>29</v>
      </c>
      <c r="AI20" s="37">
        <f t="shared" si="12"/>
        <v>12.292386842917907</v>
      </c>
      <c r="AK20" s="35">
        <v>1.05</v>
      </c>
      <c r="AL20" s="36">
        <f>+_xlfn.NORM.DIST(AK20,AL$9,AL$10,FALSE)</f>
        <v>2.3071520789872335</v>
      </c>
      <c r="AM20" s="36">
        <f t="shared" si="13"/>
        <v>5.7679095376914652E-2</v>
      </c>
      <c r="AN20" s="36">
        <f t="shared" si="14"/>
        <v>27</v>
      </c>
      <c r="AO20" s="37">
        <f t="shared" si="28"/>
        <v>6.5177377775913561</v>
      </c>
    </row>
    <row r="21" spans="1:53" x14ac:dyDescent="0.35">
      <c r="A21" s="1" t="s">
        <v>72</v>
      </c>
      <c r="B21" s="1">
        <v>1.0249999999999899</v>
      </c>
      <c r="C21" s="1">
        <v>1</v>
      </c>
      <c r="D21" s="1">
        <v>0</v>
      </c>
      <c r="E21" s="1">
        <v>1</v>
      </c>
      <c r="F21" s="1">
        <f>+VLOOKUP($A21,'All effects'!$AB$11:$AM$123,F$1,FALSE)</f>
        <v>-506786678.08737099</v>
      </c>
      <c r="G21" s="1">
        <f>+VLOOKUP($A21,'All effects'!$AB$11:$AM$123,G$1,FALSE)</f>
        <v>497585830.286605</v>
      </c>
      <c r="H21" s="1">
        <f>+VLOOKUP($A21,'All effects'!$AB$11:$AM$123,H$1,FALSE)</f>
        <v>-50129184.046034098</v>
      </c>
      <c r="I21" s="1">
        <f>+VLOOKUP($A21,'All effects'!$AB$11:$AM$123,I$1,FALSE)</f>
        <v>594925820.60680306</v>
      </c>
      <c r="J21" s="1">
        <f>+VLOOKUP($A21,'All effects'!$AB$11:$AM$123,J$1,FALSE)</f>
        <v>47210806.302989103</v>
      </c>
      <c r="K21" s="1">
        <f>+VLOOKUP($A21,'All effects'!$AB$11:$AM$123,K$1,FALSE)</f>
        <v>42017505.452070788</v>
      </c>
      <c r="L21" s="1">
        <f>+VLOOKUP($A21,'All effects'!$AB$11:$AM$123,L$1,FALSE)</f>
        <v>88450524.048449516</v>
      </c>
      <c r="M21" s="1">
        <f>+VLOOKUP($A21,'All effects'!$AB$11:$AM$123,M$1,FALSE)</f>
        <v>1004372508.3739758</v>
      </c>
      <c r="N21" s="1">
        <f>+VLOOKUP($A21,'All effects'!$AB$11:$AM$123,N$1,FALSE)</f>
        <v>-50906971.723818563</v>
      </c>
      <c r="O21" s="1">
        <f t="shared" si="16"/>
        <v>-13084073.593176162</v>
      </c>
      <c r="P21" s="1">
        <f t="shared" si="17"/>
        <v>12846528.734658629</v>
      </c>
      <c r="Q21" s="1">
        <f t="shared" si="18"/>
        <v>-1294220.9445985183</v>
      </c>
      <c r="R21" s="1">
        <f t="shared" si="19"/>
        <v>15359624.780740872</v>
      </c>
      <c r="S21" s="1">
        <f t="shared" si="20"/>
        <v>1218875.1022279242</v>
      </c>
      <c r="T21" s="1">
        <f t="shared" si="21"/>
        <v>1084795.9453302659</v>
      </c>
      <c r="U21" s="1">
        <f t="shared" si="22"/>
        <v>2283590.3468744927</v>
      </c>
      <c r="V21" s="1">
        <f t="shared" si="6"/>
        <v>25930602.327834785</v>
      </c>
      <c r="W21" s="1">
        <f t="shared" si="6"/>
        <v>-1314301.6445379967</v>
      </c>
      <c r="X21" s="1">
        <f t="shared" si="7"/>
        <v>0.10245026697052152</v>
      </c>
      <c r="Y21" s="1">
        <f t="shared" si="8"/>
        <v>0.38998983123577174</v>
      </c>
      <c r="Z21" s="1">
        <f t="shared" si="9"/>
        <v>0.23956202720001679</v>
      </c>
      <c r="AA21" s="1">
        <f t="shared" si="10"/>
        <v>0.2</v>
      </c>
      <c r="AB21" s="1">
        <f t="shared" si="23"/>
        <v>1.9143191893360907E-3</v>
      </c>
      <c r="AC21" s="1">
        <f t="shared" si="24"/>
        <v>2.5817714156488626E-2</v>
      </c>
      <c r="AE21" s="35">
        <v>1.0249999999999899</v>
      </c>
      <c r="AF21" s="36">
        <f t="shared" si="25"/>
        <v>3.1927894125911642</v>
      </c>
      <c r="AG21" s="36">
        <f t="shared" si="26"/>
        <v>0.10245026697052152</v>
      </c>
      <c r="AH21" s="36">
        <f t="shared" si="11"/>
        <v>1</v>
      </c>
      <c r="AI21" s="37">
        <f t="shared" si="12"/>
        <v>11.576880167668932</v>
      </c>
      <c r="AK21" s="35">
        <v>1.07499999999999</v>
      </c>
      <c r="AL21" s="36">
        <f>+_xlfn.NORM.DIST(AK21,AL$9,AL$10,FALSE)</f>
        <v>0.21160828580884042</v>
      </c>
      <c r="AM21" s="36">
        <f t="shared" si="13"/>
        <v>5.2902340556029983E-3</v>
      </c>
      <c r="AN21" s="36">
        <f t="shared" si="14"/>
        <v>1</v>
      </c>
      <c r="AO21" s="37">
        <f t="shared" si="28"/>
        <v>0.59779644828313883</v>
      </c>
    </row>
    <row r="22" spans="1:53" x14ac:dyDescent="0.35">
      <c r="A22" s="1" t="s">
        <v>79</v>
      </c>
      <c r="B22" s="1">
        <v>1.05</v>
      </c>
      <c r="C22" s="1">
        <v>1</v>
      </c>
      <c r="D22" s="1">
        <v>0</v>
      </c>
      <c r="E22" s="1">
        <v>1</v>
      </c>
      <c r="F22" s="1">
        <f>+VLOOKUP($A22,'All effects'!$AB$11:$AM$123,F$1,FALSE)</f>
        <v>-542185199.03314602</v>
      </c>
      <c r="G22" s="1">
        <f>+VLOOKUP($A22,'All effects'!$AB$11:$AM$123,G$1,FALSE)</f>
        <v>443765118.68023503</v>
      </c>
      <c r="H22" s="1">
        <f>+VLOOKUP($A22,'All effects'!$AB$11:$AM$123,H$1,FALSE)</f>
        <v>240171627.29564601</v>
      </c>
      <c r="I22" s="1">
        <f>+VLOOKUP($A22,'All effects'!$AB$11:$AM$123,I$1,FALSE)</f>
        <v>586383836.70811296</v>
      </c>
      <c r="J22" s="1">
        <f>+VLOOKUP($A22,'All effects'!$AB$11:$AM$123,J$1,FALSE)</f>
        <v>382790345.35235101</v>
      </c>
      <c r="K22" s="1">
        <f>+VLOOKUP($A22,'All effects'!$AB$11:$AM$123,K$1,FALSE)</f>
        <v>34501465.258906968</v>
      </c>
      <c r="L22" s="1">
        <f>+VLOOKUP($A22,'All effects'!$AB$11:$AM$123,L$1,FALSE)</f>
        <v>126192675.48147073</v>
      </c>
      <c r="M22" s="1">
        <f>+VLOOKUP($A22,'All effects'!$AB$11:$AM$123,M$1,FALSE)</f>
        <v>985950317.71338093</v>
      </c>
      <c r="N22" s="1">
        <f>+VLOOKUP($A22,'All effects'!$AB$11:$AM$123,N$1,FALSE)</f>
        <v>-50927507.805314004</v>
      </c>
      <c r="O22" s="1">
        <f t="shared" si="16"/>
        <v>-12651433.798984779</v>
      </c>
      <c r="P22" s="1">
        <f t="shared" si="17"/>
        <v>10354884.329733232</v>
      </c>
      <c r="Q22" s="1">
        <f t="shared" si="18"/>
        <v>5604202.1223444613</v>
      </c>
      <c r="R22" s="1">
        <f t="shared" si="19"/>
        <v>13682771.687859856</v>
      </c>
      <c r="S22" s="1">
        <f t="shared" si="20"/>
        <v>8932089.4811437409</v>
      </c>
      <c r="T22" s="1">
        <f t="shared" si="21"/>
        <v>805062.55882567924</v>
      </c>
      <c r="U22" s="1">
        <f t="shared" si="22"/>
        <v>2944599.5254344721</v>
      </c>
      <c r="V22" s="1">
        <f t="shared" si="6"/>
        <v>23006318.128718007</v>
      </c>
      <c r="W22" s="1">
        <f t="shared" si="6"/>
        <v>-1188350.3915178282</v>
      </c>
      <c r="X22" s="1">
        <f t="shared" si="7"/>
        <v>9.2594970120099068E-2</v>
      </c>
      <c r="Y22" s="1">
        <f t="shared" si="8"/>
        <v>0.38998983123577174</v>
      </c>
      <c r="Z22" s="1">
        <f t="shared" si="9"/>
        <v>0.23956202720001679</v>
      </c>
      <c r="AA22" s="1">
        <f t="shared" si="10"/>
        <v>0.2</v>
      </c>
      <c r="AB22" s="1">
        <f t="shared" si="23"/>
        <v>1.7301695093474999E-3</v>
      </c>
      <c r="AC22" s="1">
        <f t="shared" si="24"/>
        <v>2.3334155601343415E-2</v>
      </c>
      <c r="AE22" s="35">
        <v>1.05</v>
      </c>
      <c r="AF22" s="36">
        <f t="shared" si="25"/>
        <v>2.8856561237045115</v>
      </c>
      <c r="AG22" s="36">
        <f t="shared" si="26"/>
        <v>9.2594970120099068E-2</v>
      </c>
      <c r="AH22" s="36">
        <f t="shared" si="11"/>
        <v>17</v>
      </c>
      <c r="AI22" s="37">
        <f t="shared" si="12"/>
        <v>10.463231623571195</v>
      </c>
      <c r="AK22" s="41">
        <v>1.1000000000000001</v>
      </c>
      <c r="AL22" s="42">
        <f>+_xlfn.NORM.DIST(AK22,AL$9,AL$10,FALSE)</f>
        <v>7.4640010909529462E-3</v>
      </c>
      <c r="AM22" s="42">
        <f t="shared" si="13"/>
        <v>1.8660097647635486E-4</v>
      </c>
      <c r="AN22" s="42">
        <f t="shared" si="14"/>
        <v>7</v>
      </c>
      <c r="AO22" s="43">
        <f t="shared" si="28"/>
        <v>2.10859103418281E-2</v>
      </c>
    </row>
    <row r="23" spans="1:53" x14ac:dyDescent="0.35">
      <c r="A23" s="1" t="s">
        <v>90</v>
      </c>
      <c r="B23" s="1">
        <v>1.07499999999999</v>
      </c>
      <c r="C23" s="1">
        <v>1</v>
      </c>
      <c r="D23" s="1">
        <v>0</v>
      </c>
      <c r="E23" s="1">
        <v>1</v>
      </c>
      <c r="F23" s="1">
        <f>+VLOOKUP($A23,'All effects'!$AB$11:$AM$123,F$1,FALSE)</f>
        <v>-14779291.190489599</v>
      </c>
      <c r="G23" s="1">
        <f>+VLOOKUP($A23,'All effects'!$AB$11:$AM$123,G$1,FALSE)</f>
        <v>984870482.60664904</v>
      </c>
      <c r="H23" s="1">
        <f>+VLOOKUP($A23,'All effects'!$AB$11:$AM$123,H$1,FALSE)</f>
        <v>102931358.386546</v>
      </c>
      <c r="I23" s="1">
        <f>+VLOOKUP($A23,'All effects'!$AB$11:$AM$123,I$1,FALSE)</f>
        <v>1111779605.42273</v>
      </c>
      <c r="J23" s="1">
        <f>+VLOOKUP($A23,'All effects'!$AB$11:$AM$123,J$1,FALSE)</f>
        <v>229840481.231453</v>
      </c>
      <c r="K23" s="1">
        <f>+VLOOKUP($A23,'All effects'!$AB$11:$AM$123,K$1,FALSE)</f>
        <v>44364113.157946311</v>
      </c>
      <c r="L23" s="1">
        <f>+VLOOKUP($A23,'All effects'!$AB$11:$AM$123,L$1,FALSE)</f>
        <v>119325613.90212159</v>
      </c>
      <c r="M23" s="1">
        <f>+VLOOKUP($A23,'All effects'!$AB$11:$AM$123,M$1,FALSE)</f>
        <v>999649773.79713809</v>
      </c>
      <c r="N23" s="1">
        <f>+VLOOKUP($A23,'All effects'!$AB$11:$AM$123,N$1,FALSE)</f>
        <v>-51947622.071905658</v>
      </c>
      <c r="O23" s="1">
        <f t="shared" si="16"/>
        <v>-299992.91189478576</v>
      </c>
      <c r="P23" s="1">
        <f t="shared" si="17"/>
        <v>19991091.596227221</v>
      </c>
      <c r="Q23" s="1">
        <f t="shared" si="18"/>
        <v>2089320.626386737</v>
      </c>
      <c r="R23" s="1">
        <f t="shared" si="19"/>
        <v>22567117.523919079</v>
      </c>
      <c r="S23" s="1">
        <f t="shared" si="20"/>
        <v>4665346.554663715</v>
      </c>
      <c r="T23" s="1">
        <f t="shared" si="21"/>
        <v>900511.35188718105</v>
      </c>
      <c r="U23" s="1">
        <f t="shared" si="22"/>
        <v>2422094.3965949784</v>
      </c>
      <c r="V23" s="1">
        <f t="shared" si="6"/>
        <v>20291084.508121993</v>
      </c>
      <c r="W23" s="1">
        <f t="shared" si="6"/>
        <v>-1054442.8829840634</v>
      </c>
      <c r="X23" s="1">
        <f t="shared" si="7"/>
        <v>8.0547616537390079E-2</v>
      </c>
      <c r="Y23" s="1">
        <f t="shared" si="8"/>
        <v>0.38998983123577174</v>
      </c>
      <c r="Z23" s="1">
        <f t="shared" si="9"/>
        <v>0.23956202720001679</v>
      </c>
      <c r="AA23" s="1">
        <f t="shared" si="10"/>
        <v>0.2</v>
      </c>
      <c r="AB23" s="1">
        <f t="shared" si="23"/>
        <v>1.5050604800978973E-3</v>
      </c>
      <c r="AC23" s="1">
        <f t="shared" si="24"/>
        <v>2.0298193467345019E-2</v>
      </c>
      <c r="AE23" s="35">
        <v>1.07499999999999</v>
      </c>
      <c r="AF23" s="36">
        <f t="shared" si="25"/>
        <v>2.5102089520569932</v>
      </c>
      <c r="AG23" s="36">
        <f t="shared" si="26"/>
        <v>8.0547616537390079E-2</v>
      </c>
      <c r="AH23" s="36">
        <f t="shared" si="11"/>
        <v>1</v>
      </c>
      <c r="AI23" s="37">
        <f t="shared" si="12"/>
        <v>9.1018806687250784</v>
      </c>
    </row>
    <row r="24" spans="1:53" x14ac:dyDescent="0.35">
      <c r="A24" s="1" t="s">
        <v>97</v>
      </c>
      <c r="B24" s="1">
        <v>1.1000000000000001</v>
      </c>
      <c r="C24" s="1">
        <v>1</v>
      </c>
      <c r="D24" s="1">
        <v>0</v>
      </c>
      <c r="E24" s="1">
        <v>1</v>
      </c>
      <c r="F24" s="1">
        <f>+VLOOKUP($A24,'All effects'!$AB$11:$AM$123,F$1,FALSE)</f>
        <v>-711807820.78236604</v>
      </c>
      <c r="G24" s="1">
        <f>+VLOOKUP($A24,'All effects'!$AB$11:$AM$123,G$1,FALSE)</f>
        <v>278263538.20071799</v>
      </c>
      <c r="H24" s="1">
        <f>+VLOOKUP($A24,'All effects'!$AB$11:$AM$123,H$1,FALSE)</f>
        <v>219726936.77061701</v>
      </c>
      <c r="I24" s="1">
        <f>+VLOOKUP($A24,'All effects'!$AB$11:$AM$123,I$1,FALSE)</f>
        <v>427668938.87887001</v>
      </c>
      <c r="J24" s="1">
        <f>+VLOOKUP($A24,'All effects'!$AB$11:$AM$123,J$1,FALSE)</f>
        <v>369132337.47759497</v>
      </c>
      <c r="K24" s="1">
        <f>+VLOOKUP($A24,'All effects'!$AB$11:$AM$123,K$1,FALSE)</f>
        <v>58974445.564849868</v>
      </c>
      <c r="L24" s="1">
        <f>+VLOOKUP($A24,'All effects'!$AB$11:$AM$123,L$1,FALSE)</f>
        <v>156417627.69510135</v>
      </c>
      <c r="M24" s="1">
        <f>+VLOOKUP($A24,'All effects'!$AB$11:$AM$123,M$1,FALSE)</f>
        <v>990071358.98308396</v>
      </c>
      <c r="N24" s="1">
        <f>+VLOOKUP($A24,'All effects'!$AB$11:$AM$123,N$1,FALSE)</f>
        <v>-51962218.547899291</v>
      </c>
      <c r="O24" s="1">
        <f t="shared" si="16"/>
        <v>-12129450.966701575</v>
      </c>
      <c r="P24" s="1">
        <f t="shared" si="17"/>
        <v>4741706.7414583182</v>
      </c>
      <c r="Q24" s="1">
        <f t="shared" si="18"/>
        <v>3744222.8475284013</v>
      </c>
      <c r="R24" s="1">
        <f t="shared" si="19"/>
        <v>7287626.3405071264</v>
      </c>
      <c r="S24" s="1">
        <f t="shared" si="20"/>
        <v>6290142.4470684137</v>
      </c>
      <c r="T24" s="1">
        <f t="shared" si="21"/>
        <v>1004944.9091203057</v>
      </c>
      <c r="U24" s="1">
        <f t="shared" si="22"/>
        <v>2665410.3678857978</v>
      </c>
      <c r="V24" s="1">
        <f t="shared" si="6"/>
        <v>16871157.708159894</v>
      </c>
      <c r="W24" s="1">
        <f t="shared" si="6"/>
        <v>-885454.14028329495</v>
      </c>
      <c r="X24" s="1">
        <f t="shared" si="7"/>
        <v>6.7619770758894304E-2</v>
      </c>
      <c r="Y24" s="1">
        <f t="shared" si="8"/>
        <v>0.38998983123577174</v>
      </c>
      <c r="Z24" s="1">
        <f t="shared" si="9"/>
        <v>0.23956202720001679</v>
      </c>
      <c r="AA24" s="1">
        <f t="shared" si="10"/>
        <v>0.2</v>
      </c>
      <c r="AB24" s="1">
        <f t="shared" si="23"/>
        <v>1.2634991451950521E-3</v>
      </c>
      <c r="AC24" s="1">
        <f t="shared" si="24"/>
        <v>1.7040345178238964E-2</v>
      </c>
      <c r="AE24" s="35">
        <v>1.1000000000000001</v>
      </c>
      <c r="AF24" s="36">
        <f t="shared" si="25"/>
        <v>2.1073218698684304</v>
      </c>
      <c r="AG24" s="36">
        <f t="shared" si="26"/>
        <v>6.7619770758894304E-2</v>
      </c>
      <c r="AH24" s="36">
        <f t="shared" si="11"/>
        <v>17</v>
      </c>
      <c r="AI24" s="37">
        <f t="shared" si="12"/>
        <v>7.6410340957550567</v>
      </c>
    </row>
    <row r="25" spans="1:53" x14ac:dyDescent="0.35">
      <c r="A25" s="1" t="s">
        <v>108</v>
      </c>
      <c r="B25" s="1">
        <v>1.1499999999999899</v>
      </c>
      <c r="C25" s="1">
        <v>1</v>
      </c>
      <c r="D25" s="1">
        <v>0</v>
      </c>
      <c r="E25" s="1">
        <v>1</v>
      </c>
      <c r="F25" s="1">
        <f>+VLOOKUP($A25,'All effects'!$AB$11:$AM$123,F$1,FALSE)</f>
        <v>-1020526413.14744</v>
      </c>
      <c r="G25" s="1">
        <f>+VLOOKUP($A25,'All effects'!$AB$11:$AM$123,G$1,FALSE)</f>
        <v>-21801920.614790902</v>
      </c>
      <c r="H25" s="1">
        <f>+VLOOKUP($A25,'All effects'!$AB$11:$AM$123,H$1,FALSE)</f>
        <v>123439011.100877</v>
      </c>
      <c r="I25" s="1">
        <f>+VLOOKUP($A25,'All effects'!$AB$11:$AM$123,I$1,FALSE)</f>
        <v>106233044.776281</v>
      </c>
      <c r="J25" s="1">
        <f>+VLOOKUP($A25,'All effects'!$AB$11:$AM$123,J$1,FALSE)</f>
        <v>251473976.520776</v>
      </c>
      <c r="K25" s="1">
        <f>+VLOOKUP($A25,'All effects'!$AB$11:$AM$123,K$1,FALSE)</f>
        <v>39708780.251410201</v>
      </c>
      <c r="L25" s="1">
        <f>+VLOOKUP($A25,'All effects'!$AB$11:$AM$123,L$1,FALSE)</f>
        <v>115601147.1365851</v>
      </c>
      <c r="M25" s="1">
        <f>+VLOOKUP($A25,'All effects'!$AB$11:$AM$123,M$1,FALSE)</f>
        <v>998724492.53264832</v>
      </c>
      <c r="N25" s="1">
        <f>+VLOOKUP($A25,'All effects'!$AB$11:$AM$123,N$1,FALSE)</f>
        <v>-52142598.50589779</v>
      </c>
      <c r="O25" s="1">
        <f t="shared" si="16"/>
        <v>-11122397.812118027</v>
      </c>
      <c r="P25" s="1">
        <f t="shared" si="17"/>
        <v>-237612.30578839287</v>
      </c>
      <c r="Q25" s="1">
        <f t="shared" si="18"/>
        <v>1345323.1286430731</v>
      </c>
      <c r="R25" s="1">
        <f t="shared" si="19"/>
        <v>1157800.6894992909</v>
      </c>
      <c r="S25" s="1">
        <f t="shared" si="20"/>
        <v>2740736.1242449344</v>
      </c>
      <c r="T25" s="1">
        <f t="shared" si="21"/>
        <v>432773.56166415289</v>
      </c>
      <c r="U25" s="1">
        <f t="shared" si="22"/>
        <v>1259900.7036229728</v>
      </c>
      <c r="V25" s="1">
        <f t="shared" si="6"/>
        <v>10884785.506329628</v>
      </c>
      <c r="W25" s="1">
        <f t="shared" si="6"/>
        <v>-568285.85332887247</v>
      </c>
      <c r="X25" s="1">
        <f t="shared" si="7"/>
        <v>4.3248343829158022E-2</v>
      </c>
      <c r="Y25" s="1">
        <f t="shared" si="8"/>
        <v>0.38998983123577174</v>
      </c>
      <c r="Z25" s="1">
        <f t="shared" si="9"/>
        <v>0.23956202720001679</v>
      </c>
      <c r="AA25" s="1">
        <f t="shared" si="10"/>
        <v>0.2</v>
      </c>
      <c r="AB25" s="1">
        <f t="shared" si="23"/>
        <v>8.081104807953713E-4</v>
      </c>
      <c r="AC25" s="1">
        <f t="shared" si="24"/>
        <v>1.0898686862807466E-2</v>
      </c>
      <c r="AE25" s="35">
        <v>1.1499999999999899</v>
      </c>
      <c r="AF25" s="36">
        <f t="shared" si="25"/>
        <v>1.3478037527180806</v>
      </c>
      <c r="AG25" s="36">
        <f t="shared" si="26"/>
        <v>4.3248343829158022E-2</v>
      </c>
      <c r="AH25" s="36">
        <f t="shared" si="11"/>
        <v>1</v>
      </c>
      <c r="AI25" s="37">
        <f t="shared" si="12"/>
        <v>4.8870628526948563</v>
      </c>
    </row>
    <row r="26" spans="1:53" x14ac:dyDescent="0.35">
      <c r="A26" s="1" t="s">
        <v>111</v>
      </c>
      <c r="B26" s="1">
        <v>1.19999999999999</v>
      </c>
      <c r="C26" s="1">
        <v>1</v>
      </c>
      <c r="D26" s="1">
        <v>0</v>
      </c>
      <c r="E26" s="1">
        <v>1</v>
      </c>
      <c r="F26" s="1">
        <f>+VLOOKUP($A26,'All effects'!$AB$11:$AM$123,F$1,FALSE)</f>
        <v>-1257980389.57763</v>
      </c>
      <c r="G26" s="1">
        <f>+VLOOKUP($A26,'All effects'!$AB$11:$AM$123,G$1,FALSE)</f>
        <v>-275837473.99405801</v>
      </c>
      <c r="H26" s="1">
        <f>+VLOOKUP($A26,'All effects'!$AB$11:$AM$123,H$1,FALSE)</f>
        <v>120461956.566476</v>
      </c>
      <c r="I26" s="1">
        <f>+VLOOKUP($A26,'All effects'!$AB$11:$AM$123,I$1,FALSE)</f>
        <v>-147300028.111918</v>
      </c>
      <c r="J26" s="1">
        <f>+VLOOKUP($A26,'All effects'!$AB$11:$AM$123,J$1,FALSE)</f>
        <v>248999402.47744301</v>
      </c>
      <c r="K26" s="1">
        <f>+VLOOKUP($A26,'All effects'!$AB$11:$AM$123,K$1,FALSE)</f>
        <v>36039236.383898802</v>
      </c>
      <c r="L26" s="1">
        <f>+VLOOKUP($A26,'All effects'!$AB$11:$AM$123,L$1,FALSE)</f>
        <v>111967683.12959906</v>
      </c>
      <c r="M26" s="1">
        <f>+VLOOKUP($A26,'All effects'!$AB$11:$AM$123,M$1,FALSE)</f>
        <v>982142915.58357716</v>
      </c>
      <c r="N26" s="1">
        <f>+VLOOKUP($A26,'All effects'!$AB$11:$AM$123,N$1,FALSE)</f>
        <v>-52608999.136439413</v>
      </c>
      <c r="O26" s="1">
        <f t="shared" si="16"/>
        <v>-7814649.3063967722</v>
      </c>
      <c r="P26" s="1">
        <f t="shared" si="17"/>
        <v>-1713518.8614105836</v>
      </c>
      <c r="Q26" s="1">
        <f t="shared" si="18"/>
        <v>748316.86815521528</v>
      </c>
      <c r="R26" s="1">
        <f t="shared" si="19"/>
        <v>-915036.57135983568</v>
      </c>
      <c r="S26" s="1">
        <f t="shared" si="20"/>
        <v>1546799.1583850381</v>
      </c>
      <c r="T26" s="1">
        <f t="shared" si="21"/>
        <v>223877.88867286188</v>
      </c>
      <c r="U26" s="1">
        <f t="shared" si="22"/>
        <v>695549.93428900291</v>
      </c>
      <c r="V26" s="1">
        <f t="shared" si="6"/>
        <v>6101130.4449862195</v>
      </c>
      <c r="W26" s="1">
        <f t="shared" si="6"/>
        <v>-326810.24443460477</v>
      </c>
      <c r="X26" s="1">
        <f t="shared" si="7"/>
        <v>2.4650794910542041E-2</v>
      </c>
      <c r="Y26" s="1">
        <f t="shared" si="8"/>
        <v>0.38998983123577174</v>
      </c>
      <c r="Z26" s="1">
        <f t="shared" si="9"/>
        <v>0.23956202720001679</v>
      </c>
      <c r="AA26" s="1">
        <f t="shared" si="10"/>
        <v>0.2</v>
      </c>
      <c r="AB26" s="1">
        <f t="shared" si="23"/>
        <v>4.606087531545146E-4</v>
      </c>
      <c r="AC26" s="1">
        <f t="shared" si="24"/>
        <v>6.2120597198025949E-3</v>
      </c>
      <c r="AE26" s="41">
        <v>1.19999999999999</v>
      </c>
      <c r="AF26" s="42">
        <f t="shared" si="25"/>
        <v>0.76822442078145947</v>
      </c>
      <c r="AG26" s="42">
        <f t="shared" si="26"/>
        <v>2.4650794910542041E-2</v>
      </c>
      <c r="AH26" s="42">
        <f t="shared" si="11"/>
        <v>5</v>
      </c>
      <c r="AI26" s="43">
        <f t="shared" si="12"/>
        <v>2.7855398248912508</v>
      </c>
    </row>
    <row r="27" spans="1:53" x14ac:dyDescent="0.35">
      <c r="A27" s="1" t="s">
        <v>43</v>
      </c>
      <c r="B27" s="1">
        <v>1</v>
      </c>
      <c r="C27" s="1">
        <v>0.9</v>
      </c>
      <c r="D27" s="1">
        <v>0</v>
      </c>
      <c r="E27" s="1">
        <v>1</v>
      </c>
      <c r="F27" s="1">
        <f>+VLOOKUP($A27,'All effects'!$AB$11:$AM$123,F$1,FALSE)</f>
        <v>-413964088.86455899</v>
      </c>
      <c r="G27" s="1">
        <f>+VLOOKUP($A27,'All effects'!$AB$11:$AM$123,G$1,FALSE)</f>
        <v>590348376.29623103</v>
      </c>
      <c r="H27" s="1">
        <f>+VLOOKUP($A27,'All effects'!$AB$11:$AM$123,H$1,FALSE)</f>
        <v>74255371.515261799</v>
      </c>
      <c r="I27" s="1">
        <f>+VLOOKUP($A27,'All effects'!$AB$11:$AM$123,I$1,FALSE)</f>
        <v>697349268.27369106</v>
      </c>
      <c r="J27" s="1">
        <f>+VLOOKUP($A27,'All effects'!$AB$11:$AM$123,J$1,FALSE)</f>
        <v>181256263.521548</v>
      </c>
      <c r="K27" s="1">
        <f>+VLOOKUP($A27,'All effects'!$AB$11:$AM$123,K$1,FALSE)</f>
        <v>34733544.815330178</v>
      </c>
      <c r="L27" s="1">
        <f>+VLOOKUP($A27,'All effects'!$AB$11:$AM$123,L$1,FALSE)</f>
        <v>90675430.697850496</v>
      </c>
      <c r="M27" s="1">
        <f>+VLOOKUP($A27,'All effects'!$AB$11:$AM$123,M$1,FALSE)</f>
        <v>1004312465.16079</v>
      </c>
      <c r="N27" s="1">
        <f>+VLOOKUP($A27,'All effects'!$AB$11:$AM$123,N$1,FALSE)</f>
        <v>-51059006.094939038</v>
      </c>
      <c r="O27" s="1">
        <f t="shared" si="16"/>
        <v>-5429.8241673846951</v>
      </c>
      <c r="P27" s="1">
        <f t="shared" si="17"/>
        <v>7743.3960264083753</v>
      </c>
      <c r="Q27" s="1">
        <f t="shared" si="18"/>
        <v>973.98209568756761</v>
      </c>
      <c r="R27" s="1">
        <f t="shared" si="19"/>
        <v>9146.8898192746019</v>
      </c>
      <c r="S27" s="1">
        <f t="shared" si="20"/>
        <v>2377.4758889318973</v>
      </c>
      <c r="T27" s="1">
        <f t="shared" si="21"/>
        <v>455.58792690088745</v>
      </c>
      <c r="U27" s="1">
        <f t="shared" si="22"/>
        <v>1189.3583483090308</v>
      </c>
      <c r="V27" s="1">
        <f t="shared" si="6"/>
        <v>13173.220193793069</v>
      </c>
      <c r="W27" s="1">
        <f t="shared" si="6"/>
        <v>-669.72337145807467</v>
      </c>
      <c r="X27" s="1">
        <f t="shared" si="7"/>
        <v>0.10878218445060095</v>
      </c>
      <c r="Y27" s="1">
        <f t="shared" si="8"/>
        <v>1.8660097647635801E-4</v>
      </c>
      <c r="Z27" s="1">
        <f t="shared" si="9"/>
        <v>0.23956202720001679</v>
      </c>
      <c r="AA27" s="1">
        <f t="shared" si="10"/>
        <v>0.2</v>
      </c>
      <c r="AB27" s="1">
        <f t="shared" si="23"/>
        <v>9.7256729853078682E-7</v>
      </c>
      <c r="AC27" s="1">
        <f t="shared" si="24"/>
        <v>1.3116655075752787E-5</v>
      </c>
    </row>
    <row r="28" spans="1:53" x14ac:dyDescent="0.35">
      <c r="A28" s="1" t="s">
        <v>44</v>
      </c>
      <c r="B28" s="1">
        <v>1</v>
      </c>
      <c r="C28" s="1">
        <v>0.92500000000000004</v>
      </c>
      <c r="D28" s="1">
        <v>0</v>
      </c>
      <c r="E28" s="1">
        <v>1</v>
      </c>
      <c r="F28" s="1">
        <f>+VLOOKUP($A28,'All effects'!$AB$11:$AM$123,F$1,FALSE)</f>
        <v>-1999872150.71136</v>
      </c>
      <c r="G28" s="1">
        <f>+VLOOKUP($A28,'All effects'!$AB$11:$AM$123,G$1,FALSE)</f>
        <v>-994657423.06671095</v>
      </c>
      <c r="H28" s="1">
        <f>+VLOOKUP($A28,'All effects'!$AB$11:$AM$123,H$1,FALSE)</f>
        <v>-106547636.80471601</v>
      </c>
      <c r="I28" s="1">
        <f>+VLOOKUP($A28,'All effects'!$AB$11:$AM$123,I$1,FALSE)</f>
        <v>-836624642.42865598</v>
      </c>
      <c r="J28" s="1">
        <f>+VLOOKUP($A28,'All effects'!$AB$11:$AM$123,J$1,FALSE)</f>
        <v>51485143.862163998</v>
      </c>
      <c r="K28" s="1">
        <f>+VLOOKUP($A28,'All effects'!$AB$11:$AM$123,K$1,FALSE)</f>
        <v>48624818.701670282</v>
      </c>
      <c r="L28" s="1">
        <f>+VLOOKUP($A28,'All effects'!$AB$11:$AM$123,L$1,FALSE)</f>
        <v>155644702.50523612</v>
      </c>
      <c r="M28" s="1">
        <f>+VLOOKUP($A28,'All effects'!$AB$11:$AM$123,M$1,FALSE)</f>
        <v>1005214727.6446549</v>
      </c>
      <c r="N28" s="1">
        <f>+VLOOKUP($A28,'All effects'!$AB$11:$AM$123,N$1,FALSE)</f>
        <v>-51012896.834487721</v>
      </c>
      <c r="O28" s="1">
        <f t="shared" si="16"/>
        <v>-743680.34878720564</v>
      </c>
      <c r="P28" s="1">
        <f t="shared" si="17"/>
        <v>-369877.23392563814</v>
      </c>
      <c r="Q28" s="1">
        <f t="shared" si="18"/>
        <v>-39621.22462338343</v>
      </c>
      <c r="R28" s="1">
        <f t="shared" si="19"/>
        <v>-311110.54057330743</v>
      </c>
      <c r="S28" s="1">
        <f t="shared" si="20"/>
        <v>19145.468739666314</v>
      </c>
      <c r="T28" s="1">
        <f t="shared" si="21"/>
        <v>18081.816939602923</v>
      </c>
      <c r="U28" s="1">
        <f t="shared" si="22"/>
        <v>57878.653195306666</v>
      </c>
      <c r="V28" s="1">
        <f t="shared" si="6"/>
        <v>373803.11486156966</v>
      </c>
      <c r="W28" s="1">
        <f t="shared" si="6"/>
        <v>-18969.857096626489</v>
      </c>
      <c r="X28" s="1">
        <f t="shared" si="7"/>
        <v>0.10878218445060095</v>
      </c>
      <c r="Y28" s="1">
        <f t="shared" si="8"/>
        <v>5.2902340555969381E-3</v>
      </c>
      <c r="Z28" s="1">
        <f t="shared" si="9"/>
        <v>0.23956202720001679</v>
      </c>
      <c r="AA28" s="1">
        <f t="shared" si="10"/>
        <v>0.2</v>
      </c>
      <c r="AB28" s="1">
        <f t="shared" si="23"/>
        <v>2.7572785208331203E-5</v>
      </c>
      <c r="AC28" s="1">
        <f t="shared" si="24"/>
        <v>3.7186394566406485E-4</v>
      </c>
    </row>
    <row r="29" spans="1:53" x14ac:dyDescent="0.35">
      <c r="A29" s="1" t="s">
        <v>45</v>
      </c>
      <c r="B29" s="1">
        <v>1</v>
      </c>
      <c r="C29" s="1">
        <v>0.94999999999999896</v>
      </c>
      <c r="D29" s="1">
        <v>0</v>
      </c>
      <c r="E29" s="1">
        <v>1</v>
      </c>
      <c r="F29" s="1">
        <f>+VLOOKUP($A29,'All effects'!$AB$11:$AM$123,F$1,FALSE)</f>
        <v>865329888.32332098</v>
      </c>
      <c r="G29" s="1">
        <f>+VLOOKUP($A29,'All effects'!$AB$11:$AM$123,G$1,FALSE)</f>
        <v>1871088024.3257201</v>
      </c>
      <c r="H29" s="1">
        <f>+VLOOKUP($A29,'All effects'!$AB$11:$AM$123,H$1,FALSE)</f>
        <v>295626979.32562202</v>
      </c>
      <c r="I29" s="1">
        <f>+VLOOKUP($A29,'All effects'!$AB$11:$AM$123,I$1,FALSE)</f>
        <v>1949108140.63011</v>
      </c>
      <c r="J29" s="1">
        <f>+VLOOKUP($A29,'All effects'!$AB$11:$AM$123,J$1,FALSE)</f>
        <v>373647095.65884203</v>
      </c>
      <c r="K29" s="1">
        <f>+VLOOKUP($A29,'All effects'!$AB$11:$AM$123,K$1,FALSE)</f>
        <v>29855989.441100195</v>
      </c>
      <c r="L29" s="1">
        <f>+VLOOKUP($A29,'All effects'!$AB$11:$AM$123,L$1,FALSE)</f>
        <v>56960249.437386096</v>
      </c>
      <c r="M29" s="1">
        <f>+VLOOKUP($A29,'All effects'!$AB$11:$AM$123,M$1,FALSE)</f>
        <v>1005758136.0023997</v>
      </c>
      <c r="N29" s="1">
        <f>+VLOOKUP($A29,'All effects'!$AB$11:$AM$123,N$1,FALSE)</f>
        <v>-50915856.308107525</v>
      </c>
      <c r="O29" s="1">
        <f t="shared" si="16"/>
        <v>3508401.8469396322</v>
      </c>
      <c r="P29" s="1">
        <f t="shared" si="17"/>
        <v>7586157.3359618196</v>
      </c>
      <c r="Q29" s="1">
        <f t="shared" si="18"/>
        <v>1198592.8768516851</v>
      </c>
      <c r="R29" s="1">
        <f t="shared" si="19"/>
        <v>7902482.848155953</v>
      </c>
      <c r="S29" s="1">
        <f t="shared" si="20"/>
        <v>1514918.3891627074</v>
      </c>
      <c r="T29" s="1">
        <f t="shared" si="21"/>
        <v>121048.41160672887</v>
      </c>
      <c r="U29" s="1">
        <f t="shared" si="22"/>
        <v>230940.18480683718</v>
      </c>
      <c r="V29" s="1">
        <f t="shared" si="6"/>
        <v>4077755.4890221902</v>
      </c>
      <c r="W29" s="1">
        <f t="shared" si="6"/>
        <v>-206433.73899403901</v>
      </c>
      <c r="X29" s="1">
        <f t="shared" si="7"/>
        <v>0.10878218445060095</v>
      </c>
      <c r="Y29" s="1">
        <f t="shared" si="8"/>
        <v>5.7679095376910239E-2</v>
      </c>
      <c r="Z29" s="1">
        <f t="shared" si="9"/>
        <v>0.23956202720001679</v>
      </c>
      <c r="AA29" s="1">
        <f t="shared" si="10"/>
        <v>0.2</v>
      </c>
      <c r="AB29" s="1">
        <f t="shared" si="23"/>
        <v>3.0062437524022581E-4</v>
      </c>
      <c r="AC29" s="1">
        <f t="shared" si="24"/>
        <v>4.0544096468660938E-3</v>
      </c>
    </row>
    <row r="30" spans="1:53" x14ac:dyDescent="0.35">
      <c r="A30" s="1" t="s">
        <v>50</v>
      </c>
      <c r="B30" s="1">
        <v>1</v>
      </c>
      <c r="C30" s="1">
        <v>0.97499999999999898</v>
      </c>
      <c r="D30" s="1">
        <v>0</v>
      </c>
      <c r="E30" s="1">
        <v>1</v>
      </c>
      <c r="F30" s="1">
        <f>+VLOOKUP($A30,'All effects'!$AB$11:$AM$123,F$1,FALSE)</f>
        <v>93842024.682787299</v>
      </c>
      <c r="G30" s="1">
        <f>+VLOOKUP($A30,'All effects'!$AB$11:$AM$123,G$1,FALSE)</f>
        <v>1101117529.08009</v>
      </c>
      <c r="H30" s="1">
        <f>+VLOOKUP($A30,'All effects'!$AB$11:$AM$123,H$1,FALSE)</f>
        <v>67358682.443416893</v>
      </c>
      <c r="I30" s="1">
        <f>+VLOOKUP($A30,'All effects'!$AB$11:$AM$123,I$1,FALSE)</f>
        <v>1192535686.7637999</v>
      </c>
      <c r="J30" s="1">
        <f>+VLOOKUP($A30,'All effects'!$AB$11:$AM$123,J$1,FALSE)</f>
        <v>158776840.15595001</v>
      </c>
      <c r="K30" s="1">
        <f>+VLOOKUP($A30,'All effects'!$AB$11:$AM$123,K$1,FALSE)</f>
        <v>35315669.255471662</v>
      </c>
      <c r="L30" s="1">
        <f>+VLOOKUP($A30,'All effects'!$AB$11:$AM$123,L$1,FALSE)</f>
        <v>75862831.0951882</v>
      </c>
      <c r="M30" s="1">
        <f>+VLOOKUP($A30,'All effects'!$AB$11:$AM$123,M$1,FALSE)</f>
        <v>1007275504.3973058</v>
      </c>
      <c r="N30" s="1">
        <f>+VLOOKUP($A30,'All effects'!$AB$11:$AM$123,N$1,FALSE)</f>
        <v>-50870995.843989678</v>
      </c>
      <c r="O30" s="1">
        <f t="shared" si="16"/>
        <v>1595332.1886120862</v>
      </c>
      <c r="P30" s="1">
        <f t="shared" si="17"/>
        <v>18719206.491168987</v>
      </c>
      <c r="Q30" s="1">
        <f t="shared" si="18"/>
        <v>1145110.3559170458</v>
      </c>
      <c r="R30" s="1">
        <f t="shared" si="19"/>
        <v>20273332.481837094</v>
      </c>
      <c r="S30" s="1">
        <f t="shared" si="20"/>
        <v>2699236.3470751527</v>
      </c>
      <c r="T30" s="1">
        <f t="shared" ref="T30:T93" si="31">+K30*$AC30</f>
        <v>600373.06437151297</v>
      </c>
      <c r="U30" s="1">
        <f t="shared" ref="U30:U93" si="32">+L30*$AC30</f>
        <v>1289682.4932592758</v>
      </c>
      <c r="V30" s="1">
        <f t="shared" ref="V30:V93" si="33">+M30*$AC30</f>
        <v>17123874.302556954</v>
      </c>
      <c r="W30" s="1">
        <f t="shared" ref="W30:W93" si="34">+N30*$AC30</f>
        <v>-864816.56178028113</v>
      </c>
      <c r="X30" s="1">
        <f t="shared" si="7"/>
        <v>0.10878218445060095</v>
      </c>
      <c r="Y30" s="1">
        <f t="shared" si="8"/>
        <v>0.24184915397307397</v>
      </c>
      <c r="Z30" s="1">
        <f t="shared" si="9"/>
        <v>0.23956202720001679</v>
      </c>
      <c r="AA30" s="1">
        <f t="shared" si="10"/>
        <v>0.2</v>
      </c>
      <c r="AB30" s="1">
        <f t="shared" si="23"/>
        <v>1.2605216905783457E-3</v>
      </c>
      <c r="AC30" s="1">
        <f t="shared" si="24"/>
        <v>1.7000189350184654E-2</v>
      </c>
    </row>
    <row r="31" spans="1:53" x14ac:dyDescent="0.35">
      <c r="A31" s="1" t="s">
        <v>64</v>
      </c>
      <c r="B31" s="1">
        <v>1</v>
      </c>
      <c r="C31" s="1">
        <v>1.0249999999999899</v>
      </c>
      <c r="D31" s="1">
        <v>0</v>
      </c>
      <c r="E31" s="1">
        <v>1</v>
      </c>
      <c r="F31" s="1">
        <f>+VLOOKUP($A31,'All effects'!$AB$11:$AM$123,F$1,FALSE)</f>
        <v>-1382029053.6696601</v>
      </c>
      <c r="G31" s="1">
        <f>+VLOOKUP($A31,'All effects'!$AB$11:$AM$123,G$1,FALSE)</f>
        <v>-380404384.49786401</v>
      </c>
      <c r="H31" s="1">
        <f>+VLOOKUP($A31,'All effects'!$AB$11:$AM$123,H$1,FALSE)</f>
        <v>-399261470.08710003</v>
      </c>
      <c r="I31" s="1">
        <f>+VLOOKUP($A31,'All effects'!$AB$11:$AM$123,I$1,FALSE)</f>
        <v>-255479699.61972699</v>
      </c>
      <c r="J31" s="1">
        <f>+VLOOKUP($A31,'All effects'!$AB$11:$AM$123,J$1,FALSE)</f>
        <v>-274336785.18013602</v>
      </c>
      <c r="K31" s="1">
        <f>+VLOOKUP($A31,'All effects'!$AB$11:$AM$123,K$1,FALSE)</f>
        <v>35941774.280421235</v>
      </c>
      <c r="L31" s="1">
        <f>+VLOOKUP($A31,'All effects'!$AB$11:$AM$123,L$1,FALSE)</f>
        <v>110015806.65620807</v>
      </c>
      <c r="M31" s="1">
        <f>+VLOOKUP($A31,'All effects'!$AB$11:$AM$123,M$1,FALSE)</f>
        <v>1001624669.1718004</v>
      </c>
      <c r="N31" s="1">
        <f>+VLOOKUP($A31,'All effects'!$AB$11:$AM$123,N$1,FALSE)</f>
        <v>-50850652.502350226</v>
      </c>
      <c r="O31" s="1">
        <f t="shared" si="16"/>
        <v>-23494755.599850707</v>
      </c>
      <c r="P31" s="1">
        <f t="shared" si="17"/>
        <v>-6466946.566106881</v>
      </c>
      <c r="Q31" s="1">
        <f t="shared" si="18"/>
        <v>-6787520.5917166686</v>
      </c>
      <c r="R31" s="1">
        <f t="shared" si="19"/>
        <v>-4343203.2686655009</v>
      </c>
      <c r="S31" s="1">
        <f t="shared" si="20"/>
        <v>-4663777.2937852237</v>
      </c>
      <c r="T31" s="1">
        <f t="shared" si="31"/>
        <v>611016.9683490172</v>
      </c>
      <c r="U31" s="1">
        <f t="shared" si="32"/>
        <v>1870289.5446696363</v>
      </c>
      <c r="V31" s="1">
        <f t="shared" si="33"/>
        <v>17027809.033743896</v>
      </c>
      <c r="W31" s="1">
        <f t="shared" si="34"/>
        <v>-864470.72112076194</v>
      </c>
      <c r="X31" s="1">
        <f t="shared" si="7"/>
        <v>0.10878218445060095</v>
      </c>
      <c r="Y31" s="1">
        <f t="shared" si="8"/>
        <v>0.24184915397317661</v>
      </c>
      <c r="Z31" s="1">
        <f t="shared" si="9"/>
        <v>0.23956202720001679</v>
      </c>
      <c r="AA31" s="1">
        <f t="shared" si="10"/>
        <v>0.2</v>
      </c>
      <c r="AB31" s="1">
        <f t="shared" si="23"/>
        <v>1.2605216905788807E-3</v>
      </c>
      <c r="AC31" s="1">
        <f t="shared" si="24"/>
        <v>1.7000189350191871E-2</v>
      </c>
    </row>
    <row r="32" spans="1:53" x14ac:dyDescent="0.35">
      <c r="A32" s="1" t="s">
        <v>65</v>
      </c>
      <c r="B32" s="1">
        <v>1</v>
      </c>
      <c r="C32" s="1">
        <v>1.05</v>
      </c>
      <c r="D32" s="1">
        <v>0</v>
      </c>
      <c r="E32" s="1">
        <v>1</v>
      </c>
      <c r="F32" s="1">
        <f>+VLOOKUP($A32,'All effects'!$AB$11:$AM$123,F$1,FALSE)</f>
        <v>-1823271453.1119001</v>
      </c>
      <c r="G32" s="1">
        <f>+VLOOKUP($A32,'All effects'!$AB$11:$AM$123,G$1,FALSE)</f>
        <v>-821079173.60050404</v>
      </c>
      <c r="H32" s="1">
        <f>+VLOOKUP($A32,'All effects'!$AB$11:$AM$123,H$1,FALSE)</f>
        <v>-85933347.280750707</v>
      </c>
      <c r="I32" s="1">
        <f>+VLOOKUP($A32,'All effects'!$AB$11:$AM$123,I$1,FALSE)</f>
        <v>-686359219.57637894</v>
      </c>
      <c r="J32" s="1">
        <f>+VLOOKUP($A32,'All effects'!$AB$11:$AM$123,J$1,FALSE)</f>
        <v>48786606.772202097</v>
      </c>
      <c r="K32" s="1">
        <f>+VLOOKUP($A32,'All effects'!$AB$11:$AM$123,K$1,FALSE)</f>
        <v>60569651.961723402</v>
      </c>
      <c r="L32" s="1">
        <f>+VLOOKUP($A32,'All effects'!$AB$11:$AM$123,L$1,FALSE)</f>
        <v>144270611.95878997</v>
      </c>
      <c r="M32" s="1">
        <f>+VLOOKUP($A32,'All effects'!$AB$11:$AM$123,M$1,FALSE)</f>
        <v>1002192279.5113987</v>
      </c>
      <c r="N32" s="1">
        <f>+VLOOKUP($A32,'All effects'!$AB$11:$AM$123,N$1,FALSE)</f>
        <v>-51018994.027059138</v>
      </c>
      <c r="O32" s="1">
        <f t="shared" si="16"/>
        <v>-7392289.3683530148</v>
      </c>
      <c r="P32" s="1">
        <f t="shared" si="17"/>
        <v>-3328991.3222869788</v>
      </c>
      <c r="Q32" s="1">
        <f t="shared" si="18"/>
        <v>-348408.99220259656</v>
      </c>
      <c r="R32" s="1">
        <f t="shared" si="19"/>
        <v>-2782781.4410661673</v>
      </c>
      <c r="S32" s="1">
        <f t="shared" si="20"/>
        <v>197800.88913509404</v>
      </c>
      <c r="T32" s="1">
        <f t="shared" si="31"/>
        <v>245574.18122095198</v>
      </c>
      <c r="U32" s="1">
        <f t="shared" si="32"/>
        <v>584932.16088503774</v>
      </c>
      <c r="V32" s="1">
        <f t="shared" si="33"/>
        <v>4063298.0460660467</v>
      </c>
      <c r="W32" s="1">
        <f t="shared" si="34"/>
        <v>-206851.90155672803</v>
      </c>
      <c r="X32" s="1">
        <f t="shared" si="7"/>
        <v>0.10878218445060095</v>
      </c>
      <c r="Y32" s="1">
        <f t="shared" si="8"/>
        <v>5.7679095376914652E-2</v>
      </c>
      <c r="Z32" s="1">
        <f t="shared" si="9"/>
        <v>0.23956202720001679</v>
      </c>
      <c r="AA32" s="1">
        <f t="shared" si="10"/>
        <v>0.2</v>
      </c>
      <c r="AB32" s="1">
        <f t="shared" si="23"/>
        <v>3.006243752402488E-4</v>
      </c>
      <c r="AC32" s="1">
        <f t="shared" si="24"/>
        <v>4.0544096468664043E-3</v>
      </c>
    </row>
    <row r="33" spans="1:29" x14ac:dyDescent="0.35">
      <c r="A33" s="1" t="s">
        <v>70</v>
      </c>
      <c r="B33" s="1">
        <v>1</v>
      </c>
      <c r="C33" s="1">
        <v>1.07499999999999</v>
      </c>
      <c r="D33" s="1">
        <v>0</v>
      </c>
      <c r="E33" s="1">
        <v>1</v>
      </c>
      <c r="F33" s="1">
        <f>+VLOOKUP($A33,'All effects'!$AB$11:$AM$123,F$1,FALSE)</f>
        <v>-1253296515.9119599</v>
      </c>
      <c r="G33" s="1">
        <f>+VLOOKUP($A33,'All effects'!$AB$11:$AM$123,G$1,FALSE)</f>
        <v>-251104236.40055901</v>
      </c>
      <c r="H33" s="1">
        <f>+VLOOKUP($A33,'All effects'!$AB$11:$AM$123,H$1,FALSE)</f>
        <v>15601710.043222399</v>
      </c>
      <c r="I33" s="1">
        <f>+VLOOKUP($A33,'All effects'!$AB$11:$AM$123,I$1,FALSE)</f>
        <v>-118515018.816494</v>
      </c>
      <c r="J33" s="1">
        <f>+VLOOKUP($A33,'All effects'!$AB$11:$AM$123,J$1,FALSE)</f>
        <v>148190927.656115</v>
      </c>
      <c r="K33" s="1">
        <f>+VLOOKUP($A33,'All effects'!$AB$11:$AM$123,K$1,FALSE)</f>
        <v>56214805.056449376</v>
      </c>
      <c r="L33" s="1">
        <f>+VLOOKUP($A33,'All effects'!$AB$11:$AM$123,L$1,FALSE)</f>
        <v>137785028.61345598</v>
      </c>
      <c r="M33" s="1">
        <f>+VLOOKUP($A33,'All effects'!$AB$11:$AM$123,M$1,FALSE)</f>
        <v>1002192279.5113987</v>
      </c>
      <c r="N33" s="1">
        <f>+VLOOKUP($A33,'All effects'!$AB$11:$AM$123,N$1,FALSE)</f>
        <v>-51018994.027059138</v>
      </c>
      <c r="O33" s="1">
        <f t="shared" si="16"/>
        <v>-466055.78749458079</v>
      </c>
      <c r="P33" s="1">
        <f t="shared" si="17"/>
        <v>-93376.61212098095</v>
      </c>
      <c r="Q33" s="1">
        <f t="shared" si="18"/>
        <v>5801.7134557859963</v>
      </c>
      <c r="R33" s="1">
        <f t="shared" si="19"/>
        <v>-44071.462517602842</v>
      </c>
      <c r="S33" s="1">
        <f t="shared" si="20"/>
        <v>55106.86306988405</v>
      </c>
      <c r="T33" s="1">
        <f t="shared" si="31"/>
        <v>20904.259213051439</v>
      </c>
      <c r="U33" s="1">
        <f t="shared" si="32"/>
        <v>51237.284393694514</v>
      </c>
      <c r="V33" s="1">
        <f t="shared" si="33"/>
        <v>372679.17537359905</v>
      </c>
      <c r="W33" s="1">
        <f t="shared" si="34"/>
        <v>-18972.124422735305</v>
      </c>
      <c r="X33" s="1">
        <f t="shared" si="7"/>
        <v>0.10878218445060095</v>
      </c>
      <c r="Y33" s="1">
        <f t="shared" si="8"/>
        <v>5.2902340556029983E-3</v>
      </c>
      <c r="Z33" s="1">
        <f t="shared" si="9"/>
        <v>0.23956202720001679</v>
      </c>
      <c r="AA33" s="1">
        <f t="shared" si="10"/>
        <v>0.2</v>
      </c>
      <c r="AB33" s="1">
        <f t="shared" si="23"/>
        <v>2.7572785208362794E-5</v>
      </c>
      <c r="AC33" s="1">
        <f t="shared" si="24"/>
        <v>3.7186394566449089E-4</v>
      </c>
    </row>
    <row r="34" spans="1:29" x14ac:dyDescent="0.35">
      <c r="A34" s="1" t="s">
        <v>71</v>
      </c>
      <c r="B34" s="1">
        <v>1</v>
      </c>
      <c r="C34" s="1">
        <v>1.1000000000000001</v>
      </c>
      <c r="D34" s="1">
        <v>0</v>
      </c>
      <c r="E34" s="1">
        <v>1</v>
      </c>
      <c r="F34" s="1">
        <f>+VLOOKUP($A34,'All effects'!$AB$11:$AM$123,F$1,FALSE)</f>
        <v>334771465.19917399</v>
      </c>
      <c r="G34" s="1">
        <f>+VLOOKUP($A34,'All effects'!$AB$11:$AM$123,G$1,FALSE)</f>
        <v>1336164239.31919</v>
      </c>
      <c r="H34" s="1">
        <f>+VLOOKUP($A34,'All effects'!$AB$11:$AM$123,H$1,FALSE)</f>
        <v>372975146.69693702</v>
      </c>
      <c r="I34" s="1">
        <f>+VLOOKUP($A34,'All effects'!$AB$11:$AM$123,I$1,FALSE)</f>
        <v>1476535568.1892099</v>
      </c>
      <c r="J34" s="1">
        <f>+VLOOKUP($A34,'All effects'!$AB$11:$AM$123,J$1,FALSE)</f>
        <v>513346475.595779</v>
      </c>
      <c r="K34" s="1">
        <f>+VLOOKUP($A34,'All effects'!$AB$11:$AM$123,K$1,FALSE)</f>
        <v>35574552.842977583</v>
      </c>
      <c r="L34" s="1">
        <f>+VLOOKUP($A34,'All effects'!$AB$11:$AM$123,L$1,FALSE)</f>
        <v>125098569.97001903</v>
      </c>
      <c r="M34" s="1">
        <f>+VLOOKUP($A34,'All effects'!$AB$11:$AM$123,M$1,FALSE)</f>
        <v>1001392774.1200215</v>
      </c>
      <c r="N34" s="1">
        <f>+VLOOKUP($A34,'All effects'!$AB$11:$AM$123,N$1,FALSE)</f>
        <v>-50847311.742973268</v>
      </c>
      <c r="O34" s="1">
        <f t="shared" si="16"/>
        <v>4391.0818382218695</v>
      </c>
      <c r="P34" s="1">
        <f t="shared" si="17"/>
        <v>17526.005451705121</v>
      </c>
      <c r="Q34" s="1">
        <f t="shared" si="18"/>
        <v>4892.186351051937</v>
      </c>
      <c r="R34" s="1">
        <f t="shared" si="19"/>
        <v>19367.2077550182</v>
      </c>
      <c r="S34" s="1">
        <f t="shared" si="20"/>
        <v>6733.3886547430657</v>
      </c>
      <c r="T34" s="1">
        <f t="shared" si="31"/>
        <v>466.61913911546981</v>
      </c>
      <c r="U34" s="1">
        <f t="shared" si="32"/>
        <v>1640.8747927666377</v>
      </c>
      <c r="V34" s="1">
        <f t="shared" si="33"/>
        <v>13134.923613483323</v>
      </c>
      <c r="W34" s="1">
        <f t="shared" si="34"/>
        <v>-666.94664966184337</v>
      </c>
      <c r="X34" s="1">
        <f t="shared" si="7"/>
        <v>0.10878218445060095</v>
      </c>
      <c r="Y34" s="1">
        <f t="shared" si="8"/>
        <v>1.8660097647635486E-4</v>
      </c>
      <c r="Z34" s="1">
        <f t="shared" si="9"/>
        <v>0.23956202720001679</v>
      </c>
      <c r="AA34" s="1">
        <f t="shared" si="10"/>
        <v>0.2</v>
      </c>
      <c r="AB34" s="1">
        <f t="shared" si="23"/>
        <v>9.7256729853077051E-7</v>
      </c>
      <c r="AC34" s="1">
        <f t="shared" si="24"/>
        <v>1.3116655075752567E-5</v>
      </c>
    </row>
    <row r="35" spans="1:29" x14ac:dyDescent="0.35">
      <c r="A35" s="1" t="s">
        <v>1</v>
      </c>
      <c r="B35" s="1">
        <v>0.8</v>
      </c>
      <c r="C35" s="1">
        <v>0.9</v>
      </c>
      <c r="D35" s="1">
        <v>0</v>
      </c>
      <c r="E35" s="1">
        <v>1</v>
      </c>
      <c r="F35" s="1">
        <f>+VLOOKUP($A35,'All effects'!$AB$11:$AM$123,F$1,FALSE)</f>
        <v>3656976261.7983599</v>
      </c>
      <c r="G35" s="1">
        <f>+VLOOKUP($A35,'All effects'!$AB$11:$AM$123,G$1,FALSE)</f>
        <v>4646228716.8688402</v>
      </c>
      <c r="H35" s="1">
        <f>+VLOOKUP($A35,'All effects'!$AB$11:$AM$123,H$1,FALSE)</f>
        <v>1262576397.8798001</v>
      </c>
      <c r="I35" s="1">
        <f>+VLOOKUP($A35,'All effects'!$AB$11:$AM$123,I$1,FALSE)</f>
        <v>4693592166.6348896</v>
      </c>
      <c r="J35" s="1">
        <f>+VLOOKUP($A35,'All effects'!$AB$11:$AM$123,J$1,FALSE)</f>
        <v>1309939847.67467</v>
      </c>
      <c r="K35" s="1">
        <f>+VLOOKUP($A35,'All effects'!$AB$11:$AM$123,K$1,FALSE)</f>
        <v>23930640.159105189</v>
      </c>
      <c r="L35" s="1">
        <f>+VLOOKUP($A35,'All effects'!$AB$11:$AM$123,L$1,FALSE)</f>
        <v>21335416.351066619</v>
      </c>
      <c r="M35" s="1">
        <f>+VLOOKUP($A35,'All effects'!$AB$11:$AM$123,M$1,FALSE)</f>
        <v>989252455.07047141</v>
      </c>
      <c r="N35" s="1">
        <f>+VLOOKUP($A35,'All effects'!$AB$11:$AM$123,N$1,FALSE)</f>
        <v>-49958673.574087262</v>
      </c>
      <c r="O35" s="1">
        <f t="shared" si="16"/>
        <v>11109.816664021319</v>
      </c>
      <c r="P35" s="1">
        <f t="shared" si="17"/>
        <v>14115.14473384624</v>
      </c>
      <c r="Q35" s="1">
        <f t="shared" si="18"/>
        <v>3835.6804366750466</v>
      </c>
      <c r="R35" s="1">
        <f t="shared" si="19"/>
        <v>14259.033894126878</v>
      </c>
      <c r="S35" s="1">
        <f t="shared" si="20"/>
        <v>3979.5695970432407</v>
      </c>
      <c r="T35" s="1">
        <f t="shared" si="31"/>
        <v>72.70077949305103</v>
      </c>
      <c r="U35" s="1">
        <f t="shared" si="32"/>
        <v>64.816544363990303</v>
      </c>
      <c r="V35" s="1">
        <f t="shared" si="33"/>
        <v>3005.3280698248946</v>
      </c>
      <c r="W35" s="1">
        <f t="shared" si="34"/>
        <v>-151.77339540969646</v>
      </c>
      <c r="X35" s="1">
        <f t="shared" si="7"/>
        <v>2.5195293880109861E-2</v>
      </c>
      <c r="Y35" s="1">
        <f t="shared" si="8"/>
        <v>1.8660097647635801E-4</v>
      </c>
      <c r="Z35" s="1">
        <f t="shared" si="9"/>
        <v>0.23956202720001679</v>
      </c>
      <c r="AA35" s="1">
        <f t="shared" si="10"/>
        <v>0.2</v>
      </c>
      <c r="AB35" s="1">
        <f t="shared" si="23"/>
        <v>2.2525856626638411E-7</v>
      </c>
      <c r="AC35" s="1">
        <f t="shared" si="24"/>
        <v>3.0379788843797249E-6</v>
      </c>
    </row>
    <row r="36" spans="1:29" x14ac:dyDescent="0.35">
      <c r="A36" s="1" t="s">
        <v>2</v>
      </c>
      <c r="B36" s="1">
        <v>0.8</v>
      </c>
      <c r="C36" s="1">
        <v>0.94999999999999896</v>
      </c>
      <c r="D36" s="1">
        <v>0</v>
      </c>
      <c r="E36" s="1">
        <v>1</v>
      </c>
      <c r="F36" s="1">
        <f>+VLOOKUP($A36,'All effects'!$AB$11:$AM$123,F$1,FALSE)</f>
        <v>3535102484.9249001</v>
      </c>
      <c r="G36" s="1">
        <f>+VLOOKUP($A36,'All effects'!$AB$11:$AM$123,G$1,FALSE)</f>
        <v>4526814159.7271795</v>
      </c>
      <c r="H36" s="1">
        <f>+VLOOKUP($A36,'All effects'!$AB$11:$AM$123,H$1,FALSE)</f>
        <v>1878033469.0146301</v>
      </c>
      <c r="I36" s="1">
        <f>+VLOOKUP($A36,'All effects'!$AB$11:$AM$123,I$1,FALSE)</f>
        <v>4612032603.55758</v>
      </c>
      <c r="J36" s="1">
        <f>+VLOOKUP($A36,'All effects'!$AB$11:$AM$123,J$1,FALSE)</f>
        <v>1963251912.8738599</v>
      </c>
      <c r="K36" s="1">
        <f>+VLOOKUP($A36,'All effects'!$AB$11:$AM$123,K$1,FALSE)</f>
        <v>52298291.429911256</v>
      </c>
      <c r="L36" s="1">
        <f>+VLOOKUP($A36,'All effects'!$AB$11:$AM$123,L$1,FALSE)</f>
        <v>87184136.677771285</v>
      </c>
      <c r="M36" s="1">
        <f>+VLOOKUP($A36,'All effects'!$AB$11:$AM$123,M$1,FALSE)</f>
        <v>991711674.80227852</v>
      </c>
      <c r="N36" s="1">
        <f>+VLOOKUP($A36,'All effects'!$AB$11:$AM$123,N$1,FALSE)</f>
        <v>-50332598.582537845</v>
      </c>
      <c r="O36" s="1">
        <f t="shared" si="16"/>
        <v>3319642.2863627137</v>
      </c>
      <c r="P36" s="1">
        <f t="shared" si="17"/>
        <v>4250910.3402853915</v>
      </c>
      <c r="Q36" s="1">
        <f t="shared" si="18"/>
        <v>1763569.6123468592</v>
      </c>
      <c r="R36" s="1">
        <f t="shared" si="19"/>
        <v>4330934.8235708978</v>
      </c>
      <c r="S36" s="1">
        <f t="shared" si="20"/>
        <v>1843594.0956594374</v>
      </c>
      <c r="T36" s="1">
        <f t="shared" si="31"/>
        <v>49110.774150283884</v>
      </c>
      <c r="U36" s="1">
        <f t="shared" si="32"/>
        <v>81870.36954367235</v>
      </c>
      <c r="V36" s="1">
        <f t="shared" si="33"/>
        <v>931268.05392267706</v>
      </c>
      <c r="W36" s="1">
        <f t="shared" si="34"/>
        <v>-47264.88789211501</v>
      </c>
      <c r="X36" s="1">
        <f t="shared" si="7"/>
        <v>2.5195293880109861E-2</v>
      </c>
      <c r="Y36" s="1">
        <f t="shared" si="8"/>
        <v>5.7679095376910239E-2</v>
      </c>
      <c r="Z36" s="1">
        <f t="shared" si="9"/>
        <v>0.23956202720001679</v>
      </c>
      <c r="AA36" s="1">
        <f t="shared" si="10"/>
        <v>0.2</v>
      </c>
      <c r="AB36" s="1">
        <f t="shared" si="23"/>
        <v>6.9628308348059357E-5</v>
      </c>
      <c r="AC36" s="1">
        <f t="shared" si="24"/>
        <v>9.3905121577634719E-4</v>
      </c>
    </row>
    <row r="37" spans="1:29" x14ac:dyDescent="0.35">
      <c r="A37" s="1" t="s">
        <v>4</v>
      </c>
      <c r="B37" s="1">
        <v>0.8</v>
      </c>
      <c r="C37" s="1">
        <v>1.05</v>
      </c>
      <c r="D37" s="1">
        <v>0</v>
      </c>
      <c r="E37" s="1">
        <v>1</v>
      </c>
      <c r="F37" s="1">
        <f>+VLOOKUP($A37,'All effects'!$AB$11:$AM$123,F$1,FALSE)</f>
        <v>-1392674409.4537599</v>
      </c>
      <c r="G37" s="1">
        <f>+VLOOKUP($A37,'All effects'!$AB$11:$AM$123,G$1,FALSE)</f>
        <v>-384314663.75029898</v>
      </c>
      <c r="H37" s="1">
        <f>+VLOOKUP($A37,'All effects'!$AB$11:$AM$123,H$1,FALSE)</f>
        <v>783276189.39933097</v>
      </c>
      <c r="I37" s="1">
        <f>+VLOOKUP($A37,'All effects'!$AB$11:$AM$123,I$1,FALSE)</f>
        <v>-163332861.96361101</v>
      </c>
      <c r="J37" s="1">
        <f>+VLOOKUP($A37,'All effects'!$AB$11:$AM$123,J$1,FALSE)</f>
        <v>1004257991.2148401</v>
      </c>
      <c r="K37" s="1">
        <f>+VLOOKUP($A37,'All effects'!$AB$11:$AM$123,K$1,FALSE)</f>
        <v>54865845.397393048</v>
      </c>
      <c r="L37" s="1">
        <f>+VLOOKUP($A37,'All effects'!$AB$11:$AM$123,L$1,FALSE)</f>
        <v>225488847.85519385</v>
      </c>
      <c r="M37" s="1">
        <f>+VLOOKUP($A37,'All effects'!$AB$11:$AM$123,M$1,FALSE)</f>
        <v>1008359745.7034665</v>
      </c>
      <c r="N37" s="1">
        <f>+VLOOKUP($A37,'All effects'!$AB$11:$AM$123,N$1,FALSE)</f>
        <v>-50358799.328886852</v>
      </c>
      <c r="O37" s="1">
        <f t="shared" si="16"/>
        <v>-1307792.5973782595</v>
      </c>
      <c r="P37" s="1">
        <f t="shared" si="17"/>
        <v>-360891.15223542391</v>
      </c>
      <c r="Q37" s="1">
        <f t="shared" si="18"/>
        <v>735536.45794416231</v>
      </c>
      <c r="R37" s="1">
        <f t="shared" si="19"/>
        <v>-153377.92260317094</v>
      </c>
      <c r="S37" s="1">
        <f t="shared" si="20"/>
        <v>943049.68760347983</v>
      </c>
      <c r="T37" s="1">
        <f t="shared" si="31"/>
        <v>51521.838825022984</v>
      </c>
      <c r="U37" s="1">
        <f t="shared" si="32"/>
        <v>211745.57672244374</v>
      </c>
      <c r="V37" s="1">
        <f t="shared" si="33"/>
        <v>946901.44514284097</v>
      </c>
      <c r="W37" s="1">
        <f t="shared" si="34"/>
        <v>-47289.491734831907</v>
      </c>
      <c r="X37" s="1">
        <f t="shared" si="7"/>
        <v>2.5195293880109861E-2</v>
      </c>
      <c r="Y37" s="1">
        <f t="shared" si="8"/>
        <v>5.7679095376914652E-2</v>
      </c>
      <c r="Z37" s="1">
        <f t="shared" si="9"/>
        <v>0.23956202720001679</v>
      </c>
      <c r="AA37" s="1">
        <f t="shared" si="10"/>
        <v>0.2</v>
      </c>
      <c r="AB37" s="1">
        <f t="shared" si="23"/>
        <v>6.9628308348064683E-5</v>
      </c>
      <c r="AC37" s="1">
        <f t="shared" si="24"/>
        <v>9.3905121577641897E-4</v>
      </c>
    </row>
    <row r="38" spans="1:29" x14ac:dyDescent="0.35">
      <c r="A38" s="1" t="s">
        <v>5</v>
      </c>
      <c r="B38" s="1">
        <v>0.8</v>
      </c>
      <c r="C38" s="1">
        <v>1.1000000000000001</v>
      </c>
      <c r="D38" s="1">
        <v>0</v>
      </c>
      <c r="E38" s="1">
        <v>1</v>
      </c>
      <c r="F38" s="1">
        <f>+VLOOKUP($A38,'All effects'!$AB$11:$AM$123,F$1,FALSE)</f>
        <v>2030453587.5434599</v>
      </c>
      <c r="G38" s="1">
        <f>+VLOOKUP($A38,'All effects'!$AB$11:$AM$123,G$1,FALSE)</f>
        <v>3035559408.3485398</v>
      </c>
      <c r="H38" s="1">
        <f>+VLOOKUP($A38,'All effects'!$AB$11:$AM$123,H$1,FALSE)</f>
        <v>1564792569.4021499</v>
      </c>
      <c r="I38" s="1">
        <f>+VLOOKUP($A38,'All effects'!$AB$11:$AM$123,I$1,FALSE)</f>
        <v>3168802342.0714598</v>
      </c>
      <c r="J38" s="1">
        <f>+VLOOKUP($A38,'All effects'!$AB$11:$AM$123,J$1,FALSE)</f>
        <v>1698035503.1538999</v>
      </c>
      <c r="K38" s="1">
        <f>+VLOOKUP($A38,'All effects'!$AB$11:$AM$123,K$1,FALSE)</f>
        <v>46637116.978642084</v>
      </c>
      <c r="L38" s="1">
        <f>+VLOOKUP($A38,'All effects'!$AB$11:$AM$123,L$1,FALSE)</f>
        <v>129707665.73618148</v>
      </c>
      <c r="M38" s="1">
        <f>+VLOOKUP($A38,'All effects'!$AB$11:$AM$123,M$1,FALSE)</f>
        <v>1005105820.8050719</v>
      </c>
      <c r="N38" s="1">
        <f>+VLOOKUP($A38,'All effects'!$AB$11:$AM$123,N$1,FALSE)</f>
        <v>-50172384.965384468</v>
      </c>
      <c r="O38" s="1">
        <f t="shared" si="16"/>
        <v>6168.475124669988</v>
      </c>
      <c r="P38" s="1">
        <f t="shared" si="17"/>
        <v>9221.9653848429225</v>
      </c>
      <c r="Q38" s="1">
        <f t="shared" si="18"/>
        <v>4753.8067842779474</v>
      </c>
      <c r="R38" s="1">
        <f t="shared" si="19"/>
        <v>9626.7546039859535</v>
      </c>
      <c r="S38" s="1">
        <f t="shared" si="20"/>
        <v>5158.5960035085645</v>
      </c>
      <c r="T38" s="1">
        <f t="shared" si="31"/>
        <v>141.68257660945946</v>
      </c>
      <c r="U38" s="1">
        <f t="shared" si="32"/>
        <v>394.04914964869636</v>
      </c>
      <c r="V38" s="1">
        <f t="shared" si="33"/>
        <v>3053.4902601729095</v>
      </c>
      <c r="W38" s="1">
        <f t="shared" si="34"/>
        <v>-152.42264610380627</v>
      </c>
      <c r="X38" s="1">
        <f t="shared" si="7"/>
        <v>2.5195293880109861E-2</v>
      </c>
      <c r="Y38" s="1">
        <f t="shared" si="8"/>
        <v>1.8660097647635486E-4</v>
      </c>
      <c r="Z38" s="1">
        <f t="shared" si="9"/>
        <v>0.23956202720001679</v>
      </c>
      <c r="AA38" s="1">
        <f t="shared" si="10"/>
        <v>0.2</v>
      </c>
      <c r="AB38" s="1">
        <f t="shared" si="23"/>
        <v>2.2525856626638035E-7</v>
      </c>
      <c r="AC38" s="1">
        <f t="shared" si="24"/>
        <v>3.0379788843796745E-6</v>
      </c>
    </row>
    <row r="39" spans="1:29" x14ac:dyDescent="0.35">
      <c r="A39" s="1" t="s">
        <v>7</v>
      </c>
      <c r="B39" s="1">
        <v>0.9</v>
      </c>
      <c r="C39" s="1">
        <v>0.9</v>
      </c>
      <c r="D39" s="1">
        <v>0</v>
      </c>
      <c r="E39" s="1">
        <v>1</v>
      </c>
      <c r="F39" s="1">
        <f>+VLOOKUP($A39,'All effects'!$AB$11:$AM$123,F$1,FALSE)</f>
        <v>-325776338.063636</v>
      </c>
      <c r="G39" s="1">
        <f>+VLOOKUP($A39,'All effects'!$AB$11:$AM$123,G$1,FALSE)</f>
        <v>683113962.77941203</v>
      </c>
      <c r="H39" s="1">
        <f>+VLOOKUP($A39,'All effects'!$AB$11:$AM$123,H$1,FALSE)</f>
        <v>30691437.5230719</v>
      </c>
      <c r="I39" s="1">
        <f>+VLOOKUP($A39,'All effects'!$AB$11:$AM$123,I$1,FALSE)</f>
        <v>796386836.30486703</v>
      </c>
      <c r="J39" s="1">
        <f>+VLOOKUP($A39,'All effects'!$AB$11:$AM$123,J$1,FALSE)</f>
        <v>143964311.077355</v>
      </c>
      <c r="K39" s="1">
        <f>+VLOOKUP($A39,'All effects'!$AB$11:$AM$123,K$1,FALSE)</f>
        <v>43446327.767876998</v>
      </c>
      <c r="L39" s="1">
        <f>+VLOOKUP($A39,'All effects'!$AB$11:$AM$123,L$1,FALSE)</f>
        <v>106093658.55647215</v>
      </c>
      <c r="M39" s="1">
        <f>+VLOOKUP($A39,'All effects'!$AB$11:$AM$123,M$1,FALSE)</f>
        <v>1008890300.8430468</v>
      </c>
      <c r="N39" s="1">
        <f>+VLOOKUP($A39,'All effects'!$AB$11:$AM$123,N$1,FALSE)</f>
        <v>-50625542.736861512</v>
      </c>
      <c r="O39" s="1">
        <f t="shared" si="16"/>
        <v>-3358.6376422186677</v>
      </c>
      <c r="P39" s="1">
        <f t="shared" si="17"/>
        <v>7042.66087265039</v>
      </c>
      <c r="Q39" s="1">
        <f t="shared" si="18"/>
        <v>316.41775449835217</v>
      </c>
      <c r="R39" s="1">
        <f t="shared" si="19"/>
        <v>8210.4637251416389</v>
      </c>
      <c r="S39" s="1">
        <f t="shared" si="20"/>
        <v>1484.2206072868084</v>
      </c>
      <c r="T39" s="1">
        <f t="shared" si="31"/>
        <v>447.91611546955949</v>
      </c>
      <c r="U39" s="1">
        <f t="shared" si="32"/>
        <v>1093.7877113679685</v>
      </c>
      <c r="V39" s="1">
        <f t="shared" si="33"/>
        <v>10401.298514869044</v>
      </c>
      <c r="W39" s="1">
        <f t="shared" si="34"/>
        <v>-521.93125659285704</v>
      </c>
      <c r="X39" s="1">
        <f t="shared" si="7"/>
        <v>8.5502397236307037E-2</v>
      </c>
      <c r="Y39" s="1">
        <f t="shared" si="8"/>
        <v>1.8660097647635801E-4</v>
      </c>
      <c r="Z39" s="1">
        <f t="shared" si="9"/>
        <v>0.23956202720001679</v>
      </c>
      <c r="AA39" s="1">
        <f t="shared" si="10"/>
        <v>0.2</v>
      </c>
      <c r="AB39" s="1">
        <f t="shared" si="23"/>
        <v>7.64434322752396E-7</v>
      </c>
      <c r="AC39" s="1">
        <f t="shared" si="24"/>
        <v>1.0309642689772648E-5</v>
      </c>
    </row>
    <row r="40" spans="1:29" x14ac:dyDescent="0.35">
      <c r="A40" s="1" t="s">
        <v>8</v>
      </c>
      <c r="B40" s="1">
        <v>0.9</v>
      </c>
      <c r="C40" s="1">
        <v>0.94999999999999896</v>
      </c>
      <c r="D40" s="1">
        <v>0</v>
      </c>
      <c r="E40" s="1">
        <v>1</v>
      </c>
      <c r="F40" s="1">
        <f>+VLOOKUP($A40,'All effects'!$AB$11:$AM$123,F$1,FALSE)</f>
        <v>798641025.22778702</v>
      </c>
      <c r="G40" s="1">
        <f>+VLOOKUP($A40,'All effects'!$AB$11:$AM$123,G$1,FALSE)</f>
        <v>1807134157.12922</v>
      </c>
      <c r="H40" s="1">
        <f>+VLOOKUP($A40,'All effects'!$AB$11:$AM$123,H$1,FALSE)</f>
        <v>449254212.68337202</v>
      </c>
      <c r="I40" s="1">
        <f>+VLOOKUP($A40,'All effects'!$AB$11:$AM$123,I$1,FALSE)</f>
        <v>1905720053.3509901</v>
      </c>
      <c r="J40" s="1">
        <f>+VLOOKUP($A40,'All effects'!$AB$11:$AM$123,J$1,FALSE)</f>
        <v>547840108.93397295</v>
      </c>
      <c r="K40" s="1">
        <f>+VLOOKUP($A40,'All effects'!$AB$11:$AM$123,K$1,FALSE)</f>
        <v>44094483.491293788</v>
      </c>
      <c r="L40" s="1">
        <f>+VLOOKUP($A40,'All effects'!$AB$11:$AM$123,L$1,FALSE)</f>
        <v>91969465.421682507</v>
      </c>
      <c r="M40" s="1">
        <f>+VLOOKUP($A40,'All effects'!$AB$11:$AM$123,M$1,FALSE)</f>
        <v>1008493131.901432</v>
      </c>
      <c r="N40" s="1">
        <f>+VLOOKUP($A40,'All effects'!$AB$11:$AM$123,N$1,FALSE)</f>
        <v>-50710914.291386455</v>
      </c>
      <c r="O40" s="1">
        <f t="shared" si="16"/>
        <v>2545070.1526308591</v>
      </c>
      <c r="P40" s="1">
        <f t="shared" si="17"/>
        <v>5758886.7336204061</v>
      </c>
      <c r="Q40" s="1">
        <f t="shared" si="18"/>
        <v>1431661.349124924</v>
      </c>
      <c r="R40" s="1">
        <f t="shared" si="19"/>
        <v>6073055.4452425353</v>
      </c>
      <c r="S40" s="1">
        <f t="shared" si="20"/>
        <v>1745830.0608389301</v>
      </c>
      <c r="T40" s="1">
        <f t="shared" si="31"/>
        <v>140518.14305101315</v>
      </c>
      <c r="U40" s="1">
        <f t="shared" si="32"/>
        <v>293083.79359973315</v>
      </c>
      <c r="V40" s="1">
        <f t="shared" si="33"/>
        <v>3213816.5809895438</v>
      </c>
      <c r="W40" s="1">
        <f t="shared" si="34"/>
        <v>-161603.06107342563</v>
      </c>
      <c r="X40" s="1">
        <f t="shared" si="7"/>
        <v>8.5502397236307037E-2</v>
      </c>
      <c r="Y40" s="1">
        <f t="shared" si="8"/>
        <v>5.7679095376910239E-2</v>
      </c>
      <c r="Z40" s="1">
        <f t="shared" si="9"/>
        <v>0.23956202720001679</v>
      </c>
      <c r="AA40" s="1">
        <f t="shared" si="10"/>
        <v>0.2</v>
      </c>
      <c r="AB40" s="1">
        <f t="shared" si="23"/>
        <v>2.3628965423450285E-4</v>
      </c>
      <c r="AC40" s="1">
        <f t="shared" si="24"/>
        <v>3.1867510836986598E-3</v>
      </c>
    </row>
    <row r="41" spans="1:29" x14ac:dyDescent="0.35">
      <c r="A41" s="1" t="s">
        <v>18</v>
      </c>
      <c r="B41" s="1">
        <v>0.9</v>
      </c>
      <c r="C41" s="1">
        <v>1.05</v>
      </c>
      <c r="D41" s="1">
        <v>0</v>
      </c>
      <c r="E41" s="1">
        <v>1</v>
      </c>
      <c r="F41" s="1">
        <f>+VLOOKUP($A41,'All effects'!$AB$11:$AM$123,F$1,FALSE)</f>
        <v>1353896397.6215401</v>
      </c>
      <c r="G41" s="1">
        <f>+VLOOKUP($A41,'All effects'!$AB$11:$AM$123,G$1,FALSE)</f>
        <v>2366043582.9637599</v>
      </c>
      <c r="H41" s="1">
        <f>+VLOOKUP($A41,'All effects'!$AB$11:$AM$123,H$1,FALSE)</f>
        <v>958754446.672212</v>
      </c>
      <c r="I41" s="1">
        <f>+VLOOKUP($A41,'All effects'!$AB$11:$AM$123,I$1,FALSE)</f>
        <v>2476274547.0117798</v>
      </c>
      <c r="J41" s="1">
        <f>+VLOOKUP($A41,'All effects'!$AB$11:$AM$123,J$1,FALSE)</f>
        <v>1068985410.74906</v>
      </c>
      <c r="K41" s="1">
        <f>+VLOOKUP($A41,'All effects'!$AB$11:$AM$123,K$1,FALSE)</f>
        <v>22305883.887056172</v>
      </c>
      <c r="L41" s="1">
        <f>+VLOOKUP($A41,'All effects'!$AB$11:$AM$123,L$1,FALSE)</f>
        <v>82111433.302339569</v>
      </c>
      <c r="M41" s="1">
        <f>+VLOOKUP($A41,'All effects'!$AB$11:$AM$123,M$1,FALSE)</f>
        <v>1012147185.3422183</v>
      </c>
      <c r="N41" s="1">
        <f>+VLOOKUP($A41,'All effects'!$AB$11:$AM$123,N$1,FALSE)</f>
        <v>-50425414.632742397</v>
      </c>
      <c r="O41" s="1">
        <f t="shared" si="16"/>
        <v>4314530.812336484</v>
      </c>
      <c r="P41" s="1">
        <f t="shared" si="17"/>
        <v>7539991.9520885982</v>
      </c>
      <c r="Q41" s="1">
        <f t="shared" si="18"/>
        <v>3055311.771933814</v>
      </c>
      <c r="R41" s="1">
        <f t="shared" si="19"/>
        <v>7891270.5962258009</v>
      </c>
      <c r="S41" s="1">
        <f t="shared" si="20"/>
        <v>3406590.4161628848</v>
      </c>
      <c r="T41" s="1">
        <f t="shared" si="31"/>
        <v>71083.29964993817</v>
      </c>
      <c r="U41" s="1">
        <f t="shared" si="32"/>
        <v>261668.69906030086</v>
      </c>
      <c r="V41" s="1">
        <f t="shared" si="33"/>
        <v>3225461.1397521091</v>
      </c>
      <c r="W41" s="1">
        <f t="shared" si="34"/>
        <v>-160693.24472685839</v>
      </c>
      <c r="X41" s="1">
        <f t="shared" si="7"/>
        <v>8.5502397236307037E-2</v>
      </c>
      <c r="Y41" s="1">
        <f t="shared" si="8"/>
        <v>5.7679095376914652E-2</v>
      </c>
      <c r="Z41" s="1">
        <f t="shared" si="9"/>
        <v>0.23956202720001679</v>
      </c>
      <c r="AA41" s="1">
        <f t="shared" si="10"/>
        <v>0.2</v>
      </c>
      <c r="AB41" s="1">
        <f t="shared" si="23"/>
        <v>2.3628965423452093E-4</v>
      </c>
      <c r="AC41" s="1">
        <f t="shared" si="24"/>
        <v>3.1867510836989035E-3</v>
      </c>
    </row>
    <row r="42" spans="1:29" x14ac:dyDescent="0.35">
      <c r="A42" s="1" t="s">
        <v>23</v>
      </c>
      <c r="B42" s="1">
        <v>0.9</v>
      </c>
      <c r="C42" s="1">
        <v>1.1000000000000001</v>
      </c>
      <c r="D42" s="1">
        <v>0</v>
      </c>
      <c r="E42" s="1">
        <v>1</v>
      </c>
      <c r="F42" s="1">
        <f>+VLOOKUP($A42,'All effects'!$AB$11:$AM$123,F$1,FALSE)</f>
        <v>-2631777200.6871901</v>
      </c>
      <c r="G42" s="1">
        <f>+VLOOKUP($A42,'All effects'!$AB$11:$AM$123,G$1,FALSE)</f>
        <v>-1618314113.44769</v>
      </c>
      <c r="H42" s="1">
        <f>+VLOOKUP($A42,'All effects'!$AB$11:$AM$123,H$1,FALSE)</f>
        <v>528678228.51724899</v>
      </c>
      <c r="I42" s="1">
        <f>+VLOOKUP($A42,'All effects'!$AB$11:$AM$123,I$1,FALSE)</f>
        <v>-1385756540.4610901</v>
      </c>
      <c r="J42" s="1">
        <f>+VLOOKUP($A42,'All effects'!$AB$11:$AM$123,J$1,FALSE)</f>
        <v>761235801.53268194</v>
      </c>
      <c r="K42" s="1">
        <f>+VLOOKUP($A42,'All effects'!$AB$11:$AM$123,K$1,FALSE)</f>
        <v>44393171.561394006</v>
      </c>
      <c r="L42" s="1">
        <f>+VLOOKUP($A42,'All effects'!$AB$11:$AM$123,L$1,FALSE)</f>
        <v>226349344.10134688</v>
      </c>
      <c r="M42" s="1">
        <f>+VLOOKUP($A42,'All effects'!$AB$11:$AM$123,M$1,FALSE)</f>
        <v>1013463087.2394983</v>
      </c>
      <c r="N42" s="1">
        <f>+VLOOKUP($A42,'All effects'!$AB$11:$AM$123,N$1,FALSE)</f>
        <v>-50601400.446653239</v>
      </c>
      <c r="O42" s="1">
        <f t="shared" si="16"/>
        <v>-27132.682578174561</v>
      </c>
      <c r="P42" s="1">
        <f t="shared" si="17"/>
        <v>-16684.240269461603</v>
      </c>
      <c r="Q42" s="1">
        <f t="shared" si="18"/>
        <v>5450.4836338747191</v>
      </c>
      <c r="R42" s="1">
        <f t="shared" si="19"/>
        <v>-14286.654787169075</v>
      </c>
      <c r="S42" s="1">
        <f t="shared" si="20"/>
        <v>7848.0691164645068</v>
      </c>
      <c r="T42" s="1">
        <f t="shared" si="31"/>
        <v>457.67773666374114</v>
      </c>
      <c r="U42" s="1">
        <f t="shared" si="32"/>
        <v>2333.5808607492459</v>
      </c>
      <c r="V42" s="1">
        <f t="shared" si="33"/>
        <v>10448.44230871294</v>
      </c>
      <c r="W42" s="1">
        <f t="shared" si="34"/>
        <v>-521.68235820708833</v>
      </c>
      <c r="X42" s="1">
        <f t="shared" si="7"/>
        <v>8.5502397236307037E-2</v>
      </c>
      <c r="Y42" s="1">
        <f t="shared" si="8"/>
        <v>1.8660097647635486E-4</v>
      </c>
      <c r="Z42" s="1">
        <f t="shared" si="9"/>
        <v>0.23956202720001679</v>
      </c>
      <c r="AA42" s="1">
        <f t="shared" si="10"/>
        <v>0.2</v>
      </c>
      <c r="AB42" s="1">
        <f t="shared" si="23"/>
        <v>7.6443432275238329E-7</v>
      </c>
      <c r="AC42" s="1">
        <f t="shared" si="24"/>
        <v>1.0309642689772477E-5</v>
      </c>
    </row>
    <row r="43" spans="1:29" x14ac:dyDescent="0.35">
      <c r="A43" s="1" t="s">
        <v>25</v>
      </c>
      <c r="B43" s="1">
        <v>0.94999999999999896</v>
      </c>
      <c r="C43" s="1">
        <v>0.9</v>
      </c>
      <c r="D43" s="1">
        <v>0</v>
      </c>
      <c r="E43" s="1">
        <v>1</v>
      </c>
      <c r="F43" s="1">
        <f>+VLOOKUP($A43,'All effects'!$AB$11:$AM$123,F$1,FALSE)</f>
        <v>-134827027.59941301</v>
      </c>
      <c r="G43" s="1">
        <f>+VLOOKUP($A43,'All effects'!$AB$11:$AM$123,G$1,FALSE)</f>
        <v>873522171.88557899</v>
      </c>
      <c r="H43" s="1">
        <f>+VLOOKUP($A43,'All effects'!$AB$11:$AM$123,H$1,FALSE)</f>
        <v>88947903.6138708</v>
      </c>
      <c r="I43" s="1">
        <f>+VLOOKUP($A43,'All effects'!$AB$11:$AM$123,I$1,FALSE)</f>
        <v>979673179.72471905</v>
      </c>
      <c r="J43" s="1">
        <f>+VLOOKUP($A43,'All effects'!$AB$11:$AM$123,J$1,FALSE)</f>
        <v>195098911.481837</v>
      </c>
      <c r="K43" s="1">
        <f>+VLOOKUP($A43,'All effects'!$AB$11:$AM$123,K$1,FALSE)</f>
        <v>34606049.806387298</v>
      </c>
      <c r="L43" s="1">
        <f>+VLOOKUP($A43,'All effects'!$AB$11:$AM$123,L$1,FALSE)</f>
        <v>90075357.437719822</v>
      </c>
      <c r="M43" s="1">
        <f>+VLOOKUP($A43,'All effects'!$AB$11:$AM$123,M$1,FALSE)</f>
        <v>1008349199.4849927</v>
      </c>
      <c r="N43" s="1">
        <f>+VLOOKUP($A43,'All effects'!$AB$11:$AM$123,N$1,FALSE)</f>
        <v>-50681700.207807615</v>
      </c>
      <c r="O43" s="1">
        <f t="shared" si="16"/>
        <v>-1739.1821154157992</v>
      </c>
      <c r="P43" s="1">
        <f t="shared" si="17"/>
        <v>11267.875334879658</v>
      </c>
      <c r="Q43" s="1">
        <f t="shared" si="18"/>
        <v>1147.3708641608141</v>
      </c>
      <c r="R43" s="1">
        <f t="shared" si="19"/>
        <v>12637.155201492978</v>
      </c>
      <c r="S43" s="1">
        <f t="shared" si="20"/>
        <v>2516.6507311459732</v>
      </c>
      <c r="T43" s="1">
        <f t="shared" si="31"/>
        <v>446.39583012448759</v>
      </c>
      <c r="U43" s="1">
        <f t="shared" si="32"/>
        <v>1161.9142948164338</v>
      </c>
      <c r="V43" s="1">
        <f t="shared" si="33"/>
        <v>13007.057450295466</v>
      </c>
      <c r="W43" s="1">
        <f t="shared" si="34"/>
        <v>-653.7614019213753</v>
      </c>
      <c r="X43" s="1">
        <f t="shared" si="7"/>
        <v>0.10698004544142981</v>
      </c>
      <c r="Y43" s="1">
        <f t="shared" si="8"/>
        <v>1.8660097647635801E-4</v>
      </c>
      <c r="Z43" s="1">
        <f t="shared" si="9"/>
        <v>0.23956202720001679</v>
      </c>
      <c r="AA43" s="1">
        <f t="shared" si="10"/>
        <v>0.2</v>
      </c>
      <c r="AB43" s="1">
        <f t="shared" si="23"/>
        <v>9.5645527176299894E-7</v>
      </c>
      <c r="AC43" s="1">
        <f t="shared" si="24"/>
        <v>1.2899358135989724E-5</v>
      </c>
    </row>
    <row r="44" spans="1:29" x14ac:dyDescent="0.35">
      <c r="A44" s="1" t="s">
        <v>26</v>
      </c>
      <c r="B44" s="1">
        <v>0.94999999999999896</v>
      </c>
      <c r="C44" s="1">
        <v>0.94999999999999896</v>
      </c>
      <c r="D44" s="1">
        <v>0</v>
      </c>
      <c r="E44" s="1">
        <v>1</v>
      </c>
      <c r="F44" s="1">
        <f>+VLOOKUP($A44,'All effects'!$AB$11:$AM$123,F$1,FALSE)</f>
        <v>1668825016.1317301</v>
      </c>
      <c r="G44" s="1">
        <f>+VLOOKUP($A44,'All effects'!$AB$11:$AM$123,G$1,FALSE)</f>
        <v>2676397539.4197602</v>
      </c>
      <c r="H44" s="1">
        <f>+VLOOKUP($A44,'All effects'!$AB$11:$AM$123,H$1,FALSE)</f>
        <v>109439476.005404</v>
      </c>
      <c r="I44" s="1">
        <f>+VLOOKUP($A44,'All effects'!$AB$11:$AM$123,I$1,FALSE)</f>
        <v>2753504069.8655701</v>
      </c>
      <c r="J44" s="1">
        <f>+VLOOKUP($A44,'All effects'!$AB$11:$AM$123,J$1,FALSE)</f>
        <v>186546006.480032</v>
      </c>
      <c r="K44" s="1">
        <f>+VLOOKUP($A44,'All effects'!$AB$11:$AM$123,K$1,FALSE)</f>
        <v>14384913.903744847</v>
      </c>
      <c r="L44" s="1">
        <f>+VLOOKUP($A44,'All effects'!$AB$11:$AM$123,L$1,FALSE)</f>
        <v>40918386.41672425</v>
      </c>
      <c r="M44" s="1">
        <f>+VLOOKUP($A44,'All effects'!$AB$11:$AM$123,M$1,FALSE)</f>
        <v>1007572523.2880292</v>
      </c>
      <c r="N44" s="1">
        <f>+VLOOKUP($A44,'All effects'!$AB$11:$AM$123,N$1,FALSE)</f>
        <v>-50573057.932821818</v>
      </c>
      <c r="O44" s="1">
        <f t="shared" si="16"/>
        <v>6654009.7099174475</v>
      </c>
      <c r="P44" s="1">
        <f t="shared" si="17"/>
        <v>10671445.503722301</v>
      </c>
      <c r="Q44" s="1">
        <f t="shared" si="18"/>
        <v>436361.70895628142</v>
      </c>
      <c r="R44" s="1">
        <f t="shared" si="19"/>
        <v>10978887.924182737</v>
      </c>
      <c r="S44" s="1">
        <f t="shared" si="20"/>
        <v>743804.12953162158</v>
      </c>
      <c r="T44" s="1">
        <f t="shared" si="31"/>
        <v>57356.137322122435</v>
      </c>
      <c r="U44" s="1">
        <f t="shared" si="32"/>
        <v>163151.52151910539</v>
      </c>
      <c r="V44" s="1">
        <f t="shared" si="33"/>
        <v>4017435.7938048504</v>
      </c>
      <c r="W44" s="1">
        <f t="shared" si="34"/>
        <v>-201647.03626341792</v>
      </c>
      <c r="X44" s="1">
        <f t="shared" si="7"/>
        <v>0.10698004544142981</v>
      </c>
      <c r="Y44" s="1">
        <f t="shared" si="8"/>
        <v>5.7679095376910239E-2</v>
      </c>
      <c r="Z44" s="1">
        <f t="shared" si="9"/>
        <v>0.23956202720001679</v>
      </c>
      <c r="AA44" s="1">
        <f t="shared" si="10"/>
        <v>0.2</v>
      </c>
      <c r="AB44" s="1">
        <f t="shared" si="23"/>
        <v>2.9564408442823043E-4</v>
      </c>
      <c r="AC44" s="1">
        <f t="shared" si="24"/>
        <v>3.9872423085682025E-3</v>
      </c>
    </row>
    <row r="45" spans="1:29" x14ac:dyDescent="0.35">
      <c r="A45" s="1" t="s">
        <v>36</v>
      </c>
      <c r="B45" s="1">
        <v>0.94999999999999896</v>
      </c>
      <c r="C45" s="1">
        <v>1.05</v>
      </c>
      <c r="D45" s="1">
        <v>0</v>
      </c>
      <c r="E45" s="1">
        <v>1</v>
      </c>
      <c r="F45" s="1">
        <f>+VLOOKUP($A45,'All effects'!$AB$11:$AM$123,F$1,FALSE)</f>
        <v>-684206507.44713199</v>
      </c>
      <c r="G45" s="1">
        <f>+VLOOKUP($A45,'All effects'!$AB$11:$AM$123,G$1,FALSE)</f>
        <v>326274610.54918402</v>
      </c>
      <c r="H45" s="1">
        <f>+VLOOKUP($A45,'All effects'!$AB$11:$AM$123,H$1,FALSE)</f>
        <v>282056317.31389701</v>
      </c>
      <c r="I45" s="1">
        <f>+VLOOKUP($A45,'All effects'!$AB$11:$AM$123,I$1,FALSE)</f>
        <v>473623850.48902398</v>
      </c>
      <c r="J45" s="1">
        <f>+VLOOKUP($A45,'All effects'!$AB$11:$AM$123,J$1,FALSE)</f>
        <v>429405557.28256297</v>
      </c>
      <c r="K45" s="1">
        <f>+VLOOKUP($A45,'All effects'!$AB$11:$AM$123,K$1,FALSE)</f>
        <v>49741967.918651983</v>
      </c>
      <c r="L45" s="1">
        <f>+VLOOKUP($A45,'All effects'!$AB$11:$AM$123,L$1,FALSE)</f>
        <v>146231070.17567447</v>
      </c>
      <c r="M45" s="1">
        <f>+VLOOKUP($A45,'All effects'!$AB$11:$AM$123,M$1,FALSE)</f>
        <v>1010481117.9963157</v>
      </c>
      <c r="N45" s="1">
        <f>+VLOOKUP($A45,'All effects'!$AB$11:$AM$123,N$1,FALSE)</f>
        <v>-50860137.6828169</v>
      </c>
      <c r="O45" s="1">
        <f t="shared" si="16"/>
        <v>-2728097.134291098</v>
      </c>
      <c r="P45" s="1">
        <f t="shared" si="17"/>
        <v>1300935.9313934189</v>
      </c>
      <c r="Q45" s="1">
        <f t="shared" si="18"/>
        <v>1124626.881792994</v>
      </c>
      <c r="R45" s="1">
        <f t="shared" si="19"/>
        <v>1888453.0550169614</v>
      </c>
      <c r="S45" s="1">
        <f t="shared" si="20"/>
        <v>1712144.0055314726</v>
      </c>
      <c r="T45" s="1">
        <f t="shared" si="31"/>
        <v>198333.27899670653</v>
      </c>
      <c r="U45" s="1">
        <f t="shared" si="32"/>
        <v>583058.70983169961</v>
      </c>
      <c r="V45" s="1">
        <f t="shared" si="33"/>
        <v>4029033.0656845155</v>
      </c>
      <c r="W45" s="1">
        <f t="shared" si="34"/>
        <v>-202791.69278854696</v>
      </c>
      <c r="X45" s="1">
        <f t="shared" si="7"/>
        <v>0.10698004544142981</v>
      </c>
      <c r="Y45" s="1">
        <f t="shared" si="8"/>
        <v>5.7679095376914652E-2</v>
      </c>
      <c r="Z45" s="1">
        <f t="shared" si="9"/>
        <v>0.23956202720001679</v>
      </c>
      <c r="AA45" s="1">
        <f t="shared" si="10"/>
        <v>0.2</v>
      </c>
      <c r="AB45" s="1">
        <f t="shared" si="23"/>
        <v>2.9564408442825303E-4</v>
      </c>
      <c r="AC45" s="1">
        <f t="shared" si="24"/>
        <v>3.9872423085685069E-3</v>
      </c>
    </row>
    <row r="46" spans="1:29" x14ac:dyDescent="0.35">
      <c r="A46" s="1" t="s">
        <v>41</v>
      </c>
      <c r="B46" s="1">
        <v>0.94999999999999896</v>
      </c>
      <c r="C46" s="1">
        <v>1.1000000000000001</v>
      </c>
      <c r="D46" s="1">
        <v>0</v>
      </c>
      <c r="E46" s="1">
        <v>1</v>
      </c>
      <c r="F46" s="1">
        <f>+VLOOKUP($A46,'All effects'!$AB$11:$AM$123,F$1,FALSE)</f>
        <v>1003487590.27637</v>
      </c>
      <c r="G46" s="1">
        <f>+VLOOKUP($A46,'All effects'!$AB$11:$AM$123,G$1,FALSE)</f>
        <v>1998579774.1856999</v>
      </c>
      <c r="H46" s="1">
        <f>+VLOOKUP($A46,'All effects'!$AB$11:$AM$123,H$1,FALSE)</f>
        <v>694799537.87076199</v>
      </c>
      <c r="I46" s="1">
        <f>+VLOOKUP($A46,'All effects'!$AB$11:$AM$123,I$1,FALSE)</f>
        <v>2115192639.9806399</v>
      </c>
      <c r="J46" s="1">
        <f>+VLOOKUP($A46,'All effects'!$AB$11:$AM$123,J$1,FALSE)</f>
        <v>811412403.69453001</v>
      </c>
      <c r="K46" s="1">
        <f>+VLOOKUP($A46,'All effects'!$AB$11:$AM$123,K$1,FALSE)</f>
        <v>12820199.979739469</v>
      </c>
      <c r="L46" s="1">
        <f>+VLOOKUP($A46,'All effects'!$AB$11:$AM$123,L$1,FALSE)</f>
        <v>78857882.922092333</v>
      </c>
      <c r="M46" s="1">
        <f>+VLOOKUP($A46,'All effects'!$AB$11:$AM$123,M$1,FALSE)</f>
        <v>995092183.90933132</v>
      </c>
      <c r="N46" s="1">
        <f>+VLOOKUP($A46,'All effects'!$AB$11:$AM$123,N$1,FALSE)</f>
        <v>-50575182.852588803</v>
      </c>
      <c r="O46" s="1">
        <f t="shared" si="16"/>
        <v>12944.345811996</v>
      </c>
      <c r="P46" s="1">
        <f t="shared" si="17"/>
        <v>25780.39627056638</v>
      </c>
      <c r="Q46" s="1">
        <f t="shared" si="18"/>
        <v>8962.468071714964</v>
      </c>
      <c r="R46" s="1">
        <f t="shared" si="19"/>
        <v>27284.627389719393</v>
      </c>
      <c r="S46" s="1">
        <f t="shared" si="20"/>
        <v>10466.699191239839</v>
      </c>
      <c r="T46" s="1">
        <f t="shared" si="31"/>
        <v>165.37235091366483</v>
      </c>
      <c r="U46" s="1">
        <f t="shared" si="32"/>
        <v>1017.2160736579998</v>
      </c>
      <c r="V46" s="1">
        <f t="shared" si="33"/>
        <v>12836.0504585704</v>
      </c>
      <c r="W46" s="1">
        <f t="shared" si="34"/>
        <v>-652.38739640869835</v>
      </c>
      <c r="X46" s="1">
        <f t="shared" ref="X46:X77" si="35">+VLOOKUP(B46,$AE$14:$AI$26,3,FALSE)</f>
        <v>0.10698004544142981</v>
      </c>
      <c r="Y46" s="1">
        <f t="shared" ref="Y46:Y77" si="36">+VLOOKUP(C46,$AK$14:$AO$22,3,FALSE)</f>
        <v>1.8660097647635486E-4</v>
      </c>
      <c r="Z46" s="1">
        <f t="shared" ref="Z46:Z77" si="37">+VLOOKUP(D46,$AQ$14:$AU$18,3,FALSE)</f>
        <v>0.23956202720001679</v>
      </c>
      <c r="AA46" s="1">
        <f t="shared" ref="AA46:AA77" si="38">+VLOOKUP(E46,$AW$14:$BA$18,3,FALSE)</f>
        <v>0.2</v>
      </c>
      <c r="AB46" s="1">
        <f t="shared" si="23"/>
        <v>9.5645527176298285E-7</v>
      </c>
      <c r="AC46" s="1">
        <f t="shared" si="24"/>
        <v>1.2899358135989507E-5</v>
      </c>
    </row>
    <row r="47" spans="1:29" x14ac:dyDescent="0.35">
      <c r="A47" s="1" t="s">
        <v>73</v>
      </c>
      <c r="B47" s="1">
        <v>1.05</v>
      </c>
      <c r="C47" s="1">
        <v>0.9</v>
      </c>
      <c r="D47" s="1">
        <v>0</v>
      </c>
      <c r="E47" s="1">
        <v>1</v>
      </c>
      <c r="F47" s="1">
        <f>+VLOOKUP($A47,'All effects'!$AB$11:$AM$123,F$1,FALSE)</f>
        <v>931481894.37600601</v>
      </c>
      <c r="G47" s="1">
        <f>+VLOOKUP($A47,'All effects'!$AB$11:$AM$123,G$1,FALSE)</f>
        <v>1926339714.2732201</v>
      </c>
      <c r="H47" s="1">
        <f>+VLOOKUP($A47,'All effects'!$AB$11:$AM$123,H$1,FALSE)</f>
        <v>419404014.13318902</v>
      </c>
      <c r="I47" s="1">
        <f>+VLOOKUP($A47,'All effects'!$AB$11:$AM$123,I$1,FALSE)</f>
        <v>2015560595.4143901</v>
      </c>
      <c r="J47" s="1">
        <f>+VLOOKUP($A47,'All effects'!$AB$11:$AM$123,J$1,FALSE)</f>
        <v>508624895.30317998</v>
      </c>
      <c r="K47" s="1">
        <f>+VLOOKUP($A47,'All effects'!$AB$11:$AM$123,K$1,FALSE)</f>
        <v>44190227.711842388</v>
      </c>
      <c r="L47" s="1">
        <f>+VLOOKUP($A47,'All effects'!$AB$11:$AM$123,L$1,FALSE)</f>
        <v>81906458.436617583</v>
      </c>
      <c r="M47" s="1">
        <f>+VLOOKUP($A47,'All effects'!$AB$11:$AM$123,M$1,FALSE)</f>
        <v>994857819.89722133</v>
      </c>
      <c r="N47" s="1">
        <f>+VLOOKUP($A47,'All effects'!$AB$11:$AM$123,N$1,FALSE)</f>
        <v>-51504650.416388713</v>
      </c>
      <c r="O47" s="1">
        <f t="shared" si="16"/>
        <v>10399.851456205977</v>
      </c>
      <c r="P47" s="1">
        <f t="shared" si="17"/>
        <v>21507.285330599119</v>
      </c>
      <c r="Q47" s="1">
        <f t="shared" si="18"/>
        <v>4682.5810286345722</v>
      </c>
      <c r="R47" s="1">
        <f t="shared" si="19"/>
        <v>22503.422685777197</v>
      </c>
      <c r="S47" s="1">
        <f t="shared" si="20"/>
        <v>5678.7183841344286</v>
      </c>
      <c r="T47" s="1">
        <f t="shared" si="31"/>
        <v>493.3770659352881</v>
      </c>
      <c r="U47" s="1">
        <f t="shared" si="32"/>
        <v>914.47295560732005</v>
      </c>
      <c r="V47" s="1">
        <f t="shared" si="33"/>
        <v>11107.433874393224</v>
      </c>
      <c r="W47" s="1">
        <f t="shared" si="34"/>
        <v>-575.04146550597466</v>
      </c>
      <c r="X47" s="1">
        <f t="shared" si="35"/>
        <v>9.2594970120099068E-2</v>
      </c>
      <c r="Y47" s="1">
        <f t="shared" si="36"/>
        <v>1.8660097647635801E-4</v>
      </c>
      <c r="Z47" s="1">
        <f t="shared" si="37"/>
        <v>0.23956202720001679</v>
      </c>
      <c r="AA47" s="1">
        <f t="shared" si="38"/>
        <v>0.2</v>
      </c>
      <c r="AB47" s="1">
        <f t="shared" si="23"/>
        <v>8.2784548225484909E-7</v>
      </c>
      <c r="AC47" s="1">
        <f t="shared" si="24"/>
        <v>1.1164845520881298E-5</v>
      </c>
    </row>
    <row r="48" spans="1:29" x14ac:dyDescent="0.35">
      <c r="A48" s="1" t="s">
        <v>74</v>
      </c>
      <c r="B48" s="1">
        <v>1.05</v>
      </c>
      <c r="C48" s="1">
        <v>0.94999999999999896</v>
      </c>
      <c r="D48" s="1">
        <v>0</v>
      </c>
      <c r="E48" s="1">
        <v>1</v>
      </c>
      <c r="F48" s="1">
        <f>+VLOOKUP($A48,'All effects'!$AB$11:$AM$123,F$1,FALSE)</f>
        <v>189302517.14630201</v>
      </c>
      <c r="G48" s="1">
        <f>+VLOOKUP($A48,'All effects'!$AB$11:$AM$123,G$1,FALSE)</f>
        <v>1173895412.22682</v>
      </c>
      <c r="H48" s="1">
        <f>+VLOOKUP($A48,'All effects'!$AB$11:$AM$123,H$1,FALSE)</f>
        <v>385529386.09960997</v>
      </c>
      <c r="I48" s="1">
        <f>+VLOOKUP($A48,'All effects'!$AB$11:$AM$123,I$1,FALSE)</f>
        <v>1273969679.0016699</v>
      </c>
      <c r="J48" s="1">
        <f>+VLOOKUP($A48,'All effects'!$AB$11:$AM$123,J$1,FALSE)</f>
        <v>485603652.90328503</v>
      </c>
      <c r="K48" s="1">
        <f>+VLOOKUP($A48,'All effects'!$AB$11:$AM$123,K$1,FALSE)</f>
        <v>37798046.796633899</v>
      </c>
      <c r="L48" s="1">
        <f>+VLOOKUP($A48,'All effects'!$AB$11:$AM$123,L$1,FALSE)</f>
        <v>86785123.361803263</v>
      </c>
      <c r="M48" s="1">
        <f>+VLOOKUP($A48,'All effects'!$AB$11:$AM$123,M$1,FALSE)</f>
        <v>984592895.08052123</v>
      </c>
      <c r="N48" s="1">
        <f>+VLOOKUP($A48,'All effects'!$AB$11:$AM$123,N$1,FALSE)</f>
        <v>-51087190.209679566</v>
      </c>
      <c r="O48" s="1">
        <f t="shared" si="16"/>
        <v>653301.47029964416</v>
      </c>
      <c r="P48" s="1">
        <f t="shared" si="17"/>
        <v>4051227.6875488432</v>
      </c>
      <c r="Q48" s="1">
        <f t="shared" si="18"/>
        <v>1330499.5547837308</v>
      </c>
      <c r="R48" s="1">
        <f t="shared" si="19"/>
        <v>4396593.7535089729</v>
      </c>
      <c r="S48" s="1">
        <f t="shared" si="20"/>
        <v>1675865.6208433385</v>
      </c>
      <c r="T48" s="1">
        <f t="shared" si="31"/>
        <v>130444.75012242627</v>
      </c>
      <c r="U48" s="1">
        <f t="shared" si="32"/>
        <v>299503.93448061781</v>
      </c>
      <c r="V48" s="1">
        <f t="shared" si="33"/>
        <v>3397926.2172492105</v>
      </c>
      <c r="W48" s="1">
        <f t="shared" si="34"/>
        <v>-176306.8816019345</v>
      </c>
      <c r="X48" s="1">
        <f t="shared" si="35"/>
        <v>9.2594970120099068E-2</v>
      </c>
      <c r="Y48" s="1">
        <f t="shared" si="36"/>
        <v>5.7679095376910239E-2</v>
      </c>
      <c r="Z48" s="1">
        <f t="shared" si="37"/>
        <v>0.23956202720001679</v>
      </c>
      <c r="AA48" s="1">
        <f t="shared" si="38"/>
        <v>0.2</v>
      </c>
      <c r="AB48" s="1">
        <f t="shared" si="23"/>
        <v>2.5589029291264958E-4</v>
      </c>
      <c r="AC48" s="1">
        <f t="shared" si="24"/>
        <v>3.451097640686635E-3</v>
      </c>
    </row>
    <row r="49" spans="1:29" x14ac:dyDescent="0.35">
      <c r="A49" s="1" t="s">
        <v>84</v>
      </c>
      <c r="B49" s="1">
        <v>1.05</v>
      </c>
      <c r="C49" s="1">
        <v>1.05</v>
      </c>
      <c r="D49" s="1">
        <v>0</v>
      </c>
      <c r="E49" s="1">
        <v>1</v>
      </c>
      <c r="F49" s="1">
        <f>+VLOOKUP($A49,'All effects'!$AB$11:$AM$123,F$1,FALSE)</f>
        <v>-1219679523.8785801</v>
      </c>
      <c r="G49" s="1">
        <f>+VLOOKUP($A49,'All effects'!$AB$11:$AM$123,G$1,FALSE)</f>
        <v>-230974189.99518499</v>
      </c>
      <c r="H49" s="1">
        <f>+VLOOKUP($A49,'All effects'!$AB$11:$AM$123,H$1,FALSE)</f>
        <v>-25063331.348095</v>
      </c>
      <c r="I49" s="1">
        <f>+VLOOKUP($A49,'All effects'!$AB$11:$AM$123,I$1,FALSE)</f>
        <v>-115355387.429855</v>
      </c>
      <c r="J49" s="1">
        <f>+VLOOKUP($A49,'All effects'!$AB$11:$AM$123,J$1,FALSE)</f>
        <v>90555471.246060893</v>
      </c>
      <c r="K49" s="1">
        <f>+VLOOKUP($A49,'All effects'!$AB$11:$AM$123,K$1,FALSE)</f>
        <v>20310729.574128293</v>
      </c>
      <c r="L49" s="1">
        <f>+VLOOKUP($A49,'All effects'!$AB$11:$AM$123,L$1,FALSE)</f>
        <v>85006089.108424664</v>
      </c>
      <c r="M49" s="1">
        <f>+VLOOKUP($A49,'All effects'!$AB$11:$AM$123,M$1,FALSE)</f>
        <v>988705333.88339984</v>
      </c>
      <c r="N49" s="1">
        <f>+VLOOKUP($A49,'All effects'!$AB$11:$AM$123,N$1,FALSE)</f>
        <v>-50923443.031032987</v>
      </c>
      <c r="O49" s="1">
        <f t="shared" si="16"/>
        <v>-4209233.12725149</v>
      </c>
      <c r="P49" s="1">
        <f t="shared" si="17"/>
        <v>-797114.48215195083</v>
      </c>
      <c r="Q49" s="1">
        <f t="shared" si="18"/>
        <v>-86496.003683164687</v>
      </c>
      <c r="R49" s="1">
        <f t="shared" si="19"/>
        <v>-398102.70539969596</v>
      </c>
      <c r="S49" s="1">
        <f t="shared" si="20"/>
        <v>312515.77316857118</v>
      </c>
      <c r="T49" s="1">
        <f t="shared" si="31"/>
        <v>70094.310913903799</v>
      </c>
      <c r="U49" s="1">
        <f t="shared" si="32"/>
        <v>293364.3135661048</v>
      </c>
      <c r="V49" s="1">
        <f t="shared" si="33"/>
        <v>3412118.6450995551</v>
      </c>
      <c r="W49" s="1">
        <f t="shared" si="34"/>
        <v>-175741.77410005173</v>
      </c>
      <c r="X49" s="1">
        <f t="shared" si="35"/>
        <v>9.2594970120099068E-2</v>
      </c>
      <c r="Y49" s="1">
        <f t="shared" si="36"/>
        <v>5.7679095376914652E-2</v>
      </c>
      <c r="Z49" s="1">
        <f t="shared" si="37"/>
        <v>0.23956202720001679</v>
      </c>
      <c r="AA49" s="1">
        <f t="shared" si="38"/>
        <v>0.2</v>
      </c>
      <c r="AB49" s="1">
        <f t="shared" si="23"/>
        <v>2.5589029291266926E-4</v>
      </c>
      <c r="AC49" s="1">
        <f t="shared" si="24"/>
        <v>3.4510976406869004E-3</v>
      </c>
    </row>
    <row r="50" spans="1:29" x14ac:dyDescent="0.35">
      <c r="A50" s="1" t="s">
        <v>89</v>
      </c>
      <c r="B50" s="1">
        <v>1.05</v>
      </c>
      <c r="C50" s="1">
        <v>1.1000000000000001</v>
      </c>
      <c r="D50" s="1">
        <v>0</v>
      </c>
      <c r="E50" s="1">
        <v>1</v>
      </c>
      <c r="F50" s="1">
        <f>+VLOOKUP($A50,'All effects'!$AB$11:$AM$123,F$1,FALSE)</f>
        <v>1194714763.8938601</v>
      </c>
      <c r="G50" s="1">
        <f>+VLOOKUP($A50,'All effects'!$AB$11:$AM$123,G$1,FALSE)</f>
        <v>2183541437.95226</v>
      </c>
      <c r="H50" s="1">
        <f>+VLOOKUP($A50,'All effects'!$AB$11:$AM$123,H$1,FALSE)</f>
        <v>895854848.142169</v>
      </c>
      <c r="I50" s="1">
        <f>+VLOOKUP($A50,'All effects'!$AB$11:$AM$123,I$1,FALSE)</f>
        <v>2259196427.5973201</v>
      </c>
      <c r="J50" s="1">
        <f>+VLOOKUP($A50,'All effects'!$AB$11:$AM$123,J$1,FALSE)</f>
        <v>971509837.81605601</v>
      </c>
      <c r="K50" s="1">
        <f>+VLOOKUP($A50,'All effects'!$AB$11:$AM$123,K$1,FALSE)</f>
        <v>34847165.692950174</v>
      </c>
      <c r="L50" s="1">
        <f>+VLOOKUP($A50,'All effects'!$AB$11:$AM$123,L$1,FALSE)</f>
        <v>59415688.951237157</v>
      </c>
      <c r="M50" s="1">
        <f>+VLOOKUP($A50,'All effects'!$AB$11:$AM$123,M$1,FALSE)</f>
        <v>988826674.05839837</v>
      </c>
      <c r="N50" s="1">
        <f>+VLOOKUP($A50,'All effects'!$AB$11:$AM$123,N$1,FALSE)</f>
        <v>-51086466.386773683</v>
      </c>
      <c r="O50" s="1">
        <f t="shared" si="16"/>
        <v>13338.805780390894</v>
      </c>
      <c r="P50" s="1">
        <f t="shared" si="17"/>
        <v>24378.902843179585</v>
      </c>
      <c r="Q50" s="1">
        <f t="shared" si="18"/>
        <v>10002.080988639722</v>
      </c>
      <c r="R50" s="1">
        <f t="shared" si="19"/>
        <v>25223.579115450539</v>
      </c>
      <c r="S50" s="1">
        <f t="shared" si="20"/>
        <v>10846.757261232526</v>
      </c>
      <c r="T50" s="1">
        <f t="shared" si="31"/>
        <v>389.06322180233656</v>
      </c>
      <c r="U50" s="1">
        <f t="shared" si="32"/>
        <v>663.36698865728533</v>
      </c>
      <c r="V50" s="1">
        <f t="shared" si="33"/>
        <v>11040.097062788673</v>
      </c>
      <c r="W50" s="1">
        <f t="shared" si="34"/>
        <v>-570.3725054160135</v>
      </c>
      <c r="X50" s="1">
        <f t="shared" si="35"/>
        <v>9.2594970120099068E-2</v>
      </c>
      <c r="Y50" s="1">
        <f t="shared" si="36"/>
        <v>1.8660097647635486E-4</v>
      </c>
      <c r="Z50" s="1">
        <f t="shared" si="37"/>
        <v>0.23956202720001679</v>
      </c>
      <c r="AA50" s="1">
        <f t="shared" si="38"/>
        <v>0.2</v>
      </c>
      <c r="AB50" s="1">
        <f t="shared" si="23"/>
        <v>8.2784548225483501E-7</v>
      </c>
      <c r="AC50" s="1">
        <f t="shared" si="24"/>
        <v>1.1164845520881108E-5</v>
      </c>
    </row>
    <row r="51" spans="1:29" x14ac:dyDescent="0.35">
      <c r="A51" s="1" t="s">
        <v>91</v>
      </c>
      <c r="B51" s="1">
        <v>1.1000000000000001</v>
      </c>
      <c r="C51" s="1">
        <v>0.9</v>
      </c>
      <c r="D51" s="1">
        <v>0</v>
      </c>
      <c r="E51" s="1">
        <v>1</v>
      </c>
      <c r="F51" s="1">
        <f>+VLOOKUP($A51,'All effects'!$AB$11:$AM$123,F$1,FALSE)</f>
        <v>-1168670489.5915401</v>
      </c>
      <c r="G51" s="1">
        <f>+VLOOKUP($A51,'All effects'!$AB$11:$AM$123,G$1,FALSE)</f>
        <v>-177152310.29998901</v>
      </c>
      <c r="H51" s="1">
        <f>+VLOOKUP($A51,'All effects'!$AB$11:$AM$123,H$1,FALSE)</f>
        <v>-80543937.461770207</v>
      </c>
      <c r="I51" s="1">
        <f>+VLOOKUP($A51,'All effects'!$AB$11:$AM$123,I$1,FALSE)</f>
        <v>-32670820.6489737</v>
      </c>
      <c r="J51" s="1">
        <f>+VLOOKUP($A51,'All effects'!$AB$11:$AM$123,J$1,FALSE)</f>
        <v>63937552.218071297</v>
      </c>
      <c r="K51" s="1">
        <f>+VLOOKUP($A51,'All effects'!$AB$11:$AM$123,K$1,FALSE)</f>
        <v>61621170.602383614</v>
      </c>
      <c r="L51" s="1">
        <f>+VLOOKUP($A51,'All effects'!$AB$11:$AM$123,L$1,FALSE)</f>
        <v>153834955.35126591</v>
      </c>
      <c r="M51" s="1">
        <f>+VLOOKUP($A51,'All effects'!$AB$11:$AM$123,M$1,FALSE)</f>
        <v>991518179.29155672</v>
      </c>
      <c r="N51" s="1">
        <f>+VLOOKUP($A51,'All effects'!$AB$11:$AM$123,N$1,FALSE)</f>
        <v>-52267704.902132787</v>
      </c>
      <c r="O51" s="1">
        <f t="shared" si="16"/>
        <v>-9528.6438425755205</v>
      </c>
      <c r="P51" s="1">
        <f t="shared" si="17"/>
        <v>-1444.3945370161573</v>
      </c>
      <c r="Q51" s="1">
        <f t="shared" si="18"/>
        <v>-656.70734444584389</v>
      </c>
      <c r="R51" s="1">
        <f t="shared" si="19"/>
        <v>-266.37843325498648</v>
      </c>
      <c r="S51" s="1">
        <f t="shared" si="20"/>
        <v>521.30875955035845</v>
      </c>
      <c r="T51" s="1">
        <f t="shared" si="31"/>
        <v>502.42236204485471</v>
      </c>
      <c r="U51" s="1">
        <f t="shared" si="32"/>
        <v>1254.2786980041249</v>
      </c>
      <c r="V51" s="1">
        <f t="shared" si="33"/>
        <v>8084.2493055594095</v>
      </c>
      <c r="W51" s="1">
        <f t="shared" si="34"/>
        <v>-426.15976780189868</v>
      </c>
      <c r="X51" s="1">
        <f t="shared" si="35"/>
        <v>6.7619770758894304E-2</v>
      </c>
      <c r="Y51" s="1">
        <f t="shared" si="36"/>
        <v>1.8660097647635801E-4</v>
      </c>
      <c r="Z51" s="1">
        <f t="shared" si="37"/>
        <v>0.23956202720001679</v>
      </c>
      <c r="AA51" s="1">
        <f t="shared" si="38"/>
        <v>0.2</v>
      </c>
      <c r="AB51" s="1">
        <f t="shared" si="23"/>
        <v>6.0455467139578684E-7</v>
      </c>
      <c r="AC51" s="1">
        <f t="shared" si="24"/>
        <v>8.1534050251460188E-6</v>
      </c>
    </row>
    <row r="52" spans="1:29" x14ac:dyDescent="0.35">
      <c r="A52" s="1" t="s">
        <v>92</v>
      </c>
      <c r="B52" s="1">
        <v>1.1000000000000001</v>
      </c>
      <c r="C52" s="1">
        <v>0.94999999999999896</v>
      </c>
      <c r="D52" s="1">
        <v>0</v>
      </c>
      <c r="E52" s="1">
        <v>1</v>
      </c>
      <c r="F52" s="1">
        <f>+VLOOKUP($A52,'All effects'!$AB$11:$AM$123,F$1,FALSE)</f>
        <v>-51383693.109154098</v>
      </c>
      <c r="G52" s="1">
        <f>+VLOOKUP($A52,'All effects'!$AB$11:$AM$123,G$1,FALSE)</f>
        <v>941079258.00401998</v>
      </c>
      <c r="H52" s="1">
        <f>+VLOOKUP($A52,'All effects'!$AB$11:$AM$123,H$1,FALSE)</f>
        <v>324824208.35435802</v>
      </c>
      <c r="I52" s="1">
        <f>+VLOOKUP($A52,'All effects'!$AB$11:$AM$123,I$1,FALSE)</f>
        <v>1060545799.30948</v>
      </c>
      <c r="J52" s="1">
        <f>+VLOOKUP($A52,'All effects'!$AB$11:$AM$123,J$1,FALSE)</f>
        <v>444290749.68864697</v>
      </c>
      <c r="K52" s="1">
        <f>+VLOOKUP($A52,'All effects'!$AB$11:$AM$123,K$1,FALSE)</f>
        <v>60405602.548377626</v>
      </c>
      <c r="L52" s="1">
        <f>+VLOOKUP($A52,'All effects'!$AB$11:$AM$123,L$1,FALSE)</f>
        <v>127832217.75249282</v>
      </c>
      <c r="M52" s="1">
        <f>+VLOOKUP($A52,'All effects'!$AB$11:$AM$123,M$1,FALSE)</f>
        <v>992462951.11317348</v>
      </c>
      <c r="N52" s="1">
        <f>+VLOOKUP($A52,'All effects'!$AB$11:$AM$123,N$1,FALSE)</f>
        <v>-52039926.101346366</v>
      </c>
      <c r="O52" s="1">
        <f t="shared" si="16"/>
        <v>-129499.72918726844</v>
      </c>
      <c r="P52" s="1">
        <f t="shared" si="17"/>
        <v>2371754.5719493027</v>
      </c>
      <c r="Q52" s="1">
        <f t="shared" si="18"/>
        <v>818638.06336380937</v>
      </c>
      <c r="R52" s="1">
        <f t="shared" si="19"/>
        <v>2672840.0683368822</v>
      </c>
      <c r="S52" s="1">
        <f t="shared" si="20"/>
        <v>1119723.5598240446</v>
      </c>
      <c r="T52" s="1">
        <f t="shared" si="31"/>
        <v>152237.19234799573</v>
      </c>
      <c r="U52" s="1">
        <f t="shared" si="32"/>
        <v>322169.08864821517</v>
      </c>
      <c r="V52" s="1">
        <f t="shared" si="33"/>
        <v>2501254.3011365701</v>
      </c>
      <c r="W52" s="1">
        <f t="shared" si="34"/>
        <v>-131153.60008736359</v>
      </c>
      <c r="X52" s="1">
        <f t="shared" si="35"/>
        <v>6.7619770758894304E-2</v>
      </c>
      <c r="Y52" s="1">
        <f t="shared" si="36"/>
        <v>5.7679095376910239E-2</v>
      </c>
      <c r="Z52" s="1">
        <f t="shared" si="37"/>
        <v>0.23956202720001679</v>
      </c>
      <c r="AA52" s="1">
        <f t="shared" si="38"/>
        <v>0.2</v>
      </c>
      <c r="AB52" s="1">
        <f t="shared" si="23"/>
        <v>1.8687022549644699E-4</v>
      </c>
      <c r="AC52" s="1">
        <f t="shared" si="24"/>
        <v>2.5202495451654844E-3</v>
      </c>
    </row>
    <row r="53" spans="1:29" x14ac:dyDescent="0.35">
      <c r="A53" s="1" t="s">
        <v>102</v>
      </c>
      <c r="B53" s="1">
        <v>1.1000000000000001</v>
      </c>
      <c r="C53" s="1">
        <v>1.05</v>
      </c>
      <c r="D53" s="1">
        <v>0</v>
      </c>
      <c r="E53" s="1">
        <v>1</v>
      </c>
      <c r="F53" s="1">
        <f>+VLOOKUP($A53,'All effects'!$AB$11:$AM$123,F$1,FALSE)</f>
        <v>-2235660630.9070902</v>
      </c>
      <c r="G53" s="1">
        <f>+VLOOKUP($A53,'All effects'!$AB$11:$AM$123,G$1,FALSE)</f>
        <v>-1241640550.19909</v>
      </c>
      <c r="H53" s="1">
        <f>+VLOOKUP($A53,'All effects'!$AB$11:$AM$123,H$1,FALSE)</f>
        <v>228071227.774362</v>
      </c>
      <c r="I53" s="1">
        <f>+VLOOKUP($A53,'All effects'!$AB$11:$AM$123,I$1,FALSE)</f>
        <v>-1051134222.9566801</v>
      </c>
      <c r="J53" s="1">
        <f>+VLOOKUP($A53,'All effects'!$AB$11:$AM$123,J$1,FALSE)</f>
        <v>418577555.04560202</v>
      </c>
      <c r="K53" s="1">
        <f>+VLOOKUP($A53,'All effects'!$AB$11:$AM$123,K$1,FALSE)</f>
        <v>78605600.187071159</v>
      </c>
      <c r="L53" s="1">
        <f>+VLOOKUP($A53,'All effects'!$AB$11:$AM$123,L$1,FALSE)</f>
        <v>217036878.52249405</v>
      </c>
      <c r="M53" s="1">
        <f>+VLOOKUP($A53,'All effects'!$AB$11:$AM$123,M$1,FALSE)</f>
        <v>994020080.70799124</v>
      </c>
      <c r="N53" s="1">
        <f>+VLOOKUP($A53,'All effects'!$AB$11:$AM$123,N$1,FALSE)</f>
        <v>-52075048.90699099</v>
      </c>
      <c r="O53" s="1">
        <f t="shared" si="16"/>
        <v>-5634422.6881884048</v>
      </c>
      <c r="P53" s="1">
        <f t="shared" si="17"/>
        <v>-3129244.0318985176</v>
      </c>
      <c r="Q53" s="1">
        <f t="shared" si="18"/>
        <v>574796.40806371334</v>
      </c>
      <c r="R53" s="1">
        <f t="shared" si="19"/>
        <v>-2649120.5473146504</v>
      </c>
      <c r="S53" s="1">
        <f t="shared" si="20"/>
        <v>1054919.8927202397</v>
      </c>
      <c r="T53" s="1">
        <f t="shared" si="31"/>
        <v>198105.72811894113</v>
      </c>
      <c r="U53" s="1">
        <f t="shared" si="32"/>
        <v>546987.09438049386</v>
      </c>
      <c r="V53" s="1">
        <f t="shared" si="33"/>
        <v>2505178.6562898643</v>
      </c>
      <c r="W53" s="1">
        <f t="shared" si="34"/>
        <v>-131242.11832232442</v>
      </c>
      <c r="X53" s="1">
        <f t="shared" si="35"/>
        <v>6.7619770758894304E-2</v>
      </c>
      <c r="Y53" s="1">
        <f t="shared" si="36"/>
        <v>5.7679095376914652E-2</v>
      </c>
      <c r="Z53" s="1">
        <f t="shared" si="37"/>
        <v>0.23956202720001679</v>
      </c>
      <c r="AA53" s="1">
        <f t="shared" si="38"/>
        <v>0.2</v>
      </c>
      <c r="AB53" s="1">
        <f t="shared" si="23"/>
        <v>1.8687022549646127E-4</v>
      </c>
      <c r="AC53" s="1">
        <f t="shared" si="24"/>
        <v>2.5202495451656769E-3</v>
      </c>
    </row>
    <row r="54" spans="1:29" x14ac:dyDescent="0.35">
      <c r="A54" s="1" t="s">
        <v>107</v>
      </c>
      <c r="B54" s="1">
        <v>1.1000000000000001</v>
      </c>
      <c r="C54" s="1">
        <v>1.1000000000000001</v>
      </c>
      <c r="D54" s="1">
        <v>0</v>
      </c>
      <c r="E54" s="1">
        <v>1</v>
      </c>
      <c r="F54" s="1">
        <f>+VLOOKUP($A54,'All effects'!$AB$11:$AM$123,F$1,FALSE)</f>
        <v>-2310370152.6222901</v>
      </c>
      <c r="G54" s="1">
        <f>+VLOOKUP($A54,'All effects'!$AB$11:$AM$123,G$1,FALSE)</f>
        <v>-1326138801.3912399</v>
      </c>
      <c r="H54" s="1">
        <f>+VLOOKUP($A54,'All effects'!$AB$11:$AM$123,H$1,FALSE)</f>
        <v>-120466089.132011</v>
      </c>
      <c r="I54" s="1">
        <f>+VLOOKUP($A54,'All effects'!$AB$11:$AM$123,I$1,FALSE)</f>
        <v>-1154979040.2012</v>
      </c>
      <c r="J54" s="1">
        <f>+VLOOKUP($A54,'All effects'!$AB$11:$AM$123,J$1,FALSE)</f>
        <v>50693672.086859599</v>
      </c>
      <c r="K54" s="1">
        <f>+VLOOKUP($A54,'All effects'!$AB$11:$AM$123,K$1,FALSE)</f>
        <v>66505382.595699266</v>
      </c>
      <c r="L54" s="1">
        <f>+VLOOKUP($A54,'All effects'!$AB$11:$AM$123,L$1,FALSE)</f>
        <v>185549505.82708752</v>
      </c>
      <c r="M54" s="1">
        <f>+VLOOKUP($A54,'All effects'!$AB$11:$AM$123,M$1,FALSE)</f>
        <v>984231351.23104429</v>
      </c>
      <c r="N54" s="1">
        <f>+VLOOKUP($A54,'All effects'!$AB$11:$AM$123,N$1,FALSE)</f>
        <v>-52115637.958655983</v>
      </c>
      <c r="O54" s="1">
        <f t="shared" si="16"/>
        <v>-18837.383612337639</v>
      </c>
      <c r="P54" s="1">
        <f t="shared" si="17"/>
        <v>-10812.546767304271</v>
      </c>
      <c r="Q54" s="1">
        <f t="shared" si="18"/>
        <v>-982.20881648861018</v>
      </c>
      <c r="R54" s="1">
        <f t="shared" si="19"/>
        <v>-9417.0119103146317</v>
      </c>
      <c r="S54" s="1">
        <f t="shared" si="20"/>
        <v>413.32604073609855</v>
      </c>
      <c r="T54" s="1">
        <f t="shared" si="31"/>
        <v>542.24532065502387</v>
      </c>
      <c r="U54" s="1">
        <f t="shared" si="32"/>
        <v>1512.8602732239103</v>
      </c>
      <c r="V54" s="1">
        <f t="shared" si="33"/>
        <v>8024.8368450333173</v>
      </c>
      <c r="W54" s="1">
        <f t="shared" si="34"/>
        <v>-424.91990442078912</v>
      </c>
      <c r="X54" s="1">
        <f t="shared" si="35"/>
        <v>6.7619770758894304E-2</v>
      </c>
      <c r="Y54" s="1">
        <f t="shared" si="36"/>
        <v>1.8660097647635486E-4</v>
      </c>
      <c r="Z54" s="1">
        <f t="shared" si="37"/>
        <v>0.23956202720001679</v>
      </c>
      <c r="AA54" s="1">
        <f t="shared" si="38"/>
        <v>0.2</v>
      </c>
      <c r="AB54" s="1">
        <f t="shared" si="23"/>
        <v>6.0455467139577667E-7</v>
      </c>
      <c r="AC54" s="1">
        <f t="shared" si="24"/>
        <v>8.1534050251458816E-6</v>
      </c>
    </row>
    <row r="55" spans="1:29" x14ac:dyDescent="0.35">
      <c r="A55" s="1" t="s">
        <v>109</v>
      </c>
      <c r="B55" s="1">
        <v>1.19999999999999</v>
      </c>
      <c r="C55" s="1">
        <v>0.9</v>
      </c>
      <c r="D55" s="1">
        <v>0</v>
      </c>
      <c r="E55" s="1">
        <v>1</v>
      </c>
      <c r="F55" s="1">
        <f>+VLOOKUP($A55,'All effects'!$AB$11:$AM$123,F$1,FALSE)</f>
        <v>880922576.06633902</v>
      </c>
      <c r="G55" s="1">
        <f>+VLOOKUP($A55,'All effects'!$AB$11:$AM$123,G$1,FALSE)</f>
        <v>1859452802.5559399</v>
      </c>
      <c r="H55" s="1">
        <f>+VLOOKUP($A55,'All effects'!$AB$11:$AM$123,H$1,FALSE)</f>
        <v>567139709.13654995</v>
      </c>
      <c r="I55" s="1">
        <f>+VLOOKUP($A55,'All effects'!$AB$11:$AM$123,I$1,FALSE)</f>
        <v>1951858707.5780499</v>
      </c>
      <c r="J55" s="1">
        <f>+VLOOKUP($A55,'All effects'!$AB$11:$AM$123,J$1,FALSE)</f>
        <v>659545614.18749297</v>
      </c>
      <c r="K55" s="1">
        <f>+VLOOKUP($A55,'All effects'!$AB$11:$AM$123,K$1,FALSE)</f>
        <v>45811093.453095518</v>
      </c>
      <c r="L55" s="1">
        <f>+VLOOKUP($A55,'All effects'!$AB$11:$AM$123,L$1,FALSE)</f>
        <v>85480207.33865492</v>
      </c>
      <c r="M55" s="1">
        <f>+VLOOKUP($A55,'All effects'!$AB$11:$AM$123,M$1,FALSE)</f>
        <v>978530226.48959994</v>
      </c>
      <c r="N55" s="1">
        <f>+VLOOKUP($A55,'All effects'!$AB$11:$AM$123,N$1,FALSE)</f>
        <v>-52736791.136556178</v>
      </c>
      <c r="O55" s="1">
        <f t="shared" si="16"/>
        <v>2618.3879350488046</v>
      </c>
      <c r="P55" s="1">
        <f t="shared" si="17"/>
        <v>5526.8975007384888</v>
      </c>
      <c r="Q55" s="1">
        <f t="shared" si="18"/>
        <v>1685.7233680186685</v>
      </c>
      <c r="R55" s="1">
        <f t="shared" si="19"/>
        <v>5801.5578550202226</v>
      </c>
      <c r="S55" s="1">
        <f t="shared" si="20"/>
        <v>1960.3837223861037</v>
      </c>
      <c r="T55" s="1">
        <f t="shared" si="31"/>
        <v>136.16544478245441</v>
      </c>
      <c r="U55" s="1">
        <f t="shared" si="32"/>
        <v>254.07493196558656</v>
      </c>
      <c r="V55" s="1">
        <f t="shared" si="33"/>
        <v>2908.509565689681</v>
      </c>
      <c r="W55" s="1">
        <f t="shared" si="34"/>
        <v>-156.75086709861858</v>
      </c>
      <c r="X55" s="1">
        <f t="shared" si="35"/>
        <v>2.4650794910542041E-2</v>
      </c>
      <c r="Y55" s="1">
        <f t="shared" si="36"/>
        <v>1.8660097647635801E-4</v>
      </c>
      <c r="Z55" s="1">
        <f t="shared" si="37"/>
        <v>0.23956202720001679</v>
      </c>
      <c r="AA55" s="1">
        <f t="shared" si="38"/>
        <v>0.2</v>
      </c>
      <c r="AB55" s="1">
        <f t="shared" si="23"/>
        <v>2.2039047233574744E-7</v>
      </c>
      <c r="AC55" s="1">
        <f t="shared" si="24"/>
        <v>2.9723247038813812E-6</v>
      </c>
    </row>
    <row r="56" spans="1:29" x14ac:dyDescent="0.35">
      <c r="A56" s="1" t="s">
        <v>110</v>
      </c>
      <c r="B56" s="1">
        <v>1.19999999999999</v>
      </c>
      <c r="C56" s="1">
        <v>0.94999999999999896</v>
      </c>
      <c r="D56" s="1">
        <v>0</v>
      </c>
      <c r="E56" s="1">
        <v>1</v>
      </c>
      <c r="F56" s="1">
        <f>+VLOOKUP($A56,'All effects'!$AB$11:$AM$123,F$1,FALSE)</f>
        <v>-679679480.75800395</v>
      </c>
      <c r="G56" s="1">
        <f>+VLOOKUP($A56,'All effects'!$AB$11:$AM$123,G$1,FALSE)</f>
        <v>299201325.87651902</v>
      </c>
      <c r="H56" s="1">
        <f>+VLOOKUP($A56,'All effects'!$AB$11:$AM$123,H$1,FALSE)</f>
        <v>150221684.05138701</v>
      </c>
      <c r="I56" s="1">
        <f>+VLOOKUP($A56,'All effects'!$AB$11:$AM$123,I$1,FALSE)</f>
        <v>412342726.26539499</v>
      </c>
      <c r="J56" s="1">
        <f>+VLOOKUP($A56,'All effects'!$AB$11:$AM$123,J$1,FALSE)</f>
        <v>263363084.469089</v>
      </c>
      <c r="K56" s="1">
        <f>+VLOOKUP($A56,'All effects'!$AB$11:$AM$123,K$1,FALSE)</f>
        <v>33533695.721129596</v>
      </c>
      <c r="L56" s="1">
        <f>+VLOOKUP($A56,'All effects'!$AB$11:$AM$123,L$1,FALSE)</f>
        <v>93947694.470451891</v>
      </c>
      <c r="M56" s="1">
        <f>+VLOOKUP($A56,'All effects'!$AB$11:$AM$123,M$1,FALSE)</f>
        <v>978880806.63452268</v>
      </c>
      <c r="N56" s="1">
        <f>+VLOOKUP($A56,'All effects'!$AB$11:$AM$123,N$1,FALSE)</f>
        <v>-52727401.639553107</v>
      </c>
      <c r="O56" s="1">
        <f t="shared" si="16"/>
        <v>-624460.45095625124</v>
      </c>
      <c r="P56" s="1">
        <f t="shared" si="17"/>
        <v>274893.38750551816</v>
      </c>
      <c r="Q56" s="1">
        <f t="shared" si="18"/>
        <v>138017.26140315286</v>
      </c>
      <c r="R56" s="1">
        <f t="shared" si="19"/>
        <v>378842.86944348272</v>
      </c>
      <c r="S56" s="1">
        <f t="shared" si="20"/>
        <v>241966.74336760154</v>
      </c>
      <c r="T56" s="1">
        <f t="shared" si="31"/>
        <v>30809.32607954077</v>
      </c>
      <c r="U56" s="1">
        <f t="shared" si="32"/>
        <v>86315.125461623902</v>
      </c>
      <c r="V56" s="1">
        <f t="shared" si="33"/>
        <v>899353.83846176916</v>
      </c>
      <c r="W56" s="1">
        <f t="shared" si="34"/>
        <v>-48443.682555880914</v>
      </c>
      <c r="X56" s="1">
        <f t="shared" si="35"/>
        <v>2.4650794910542041E-2</v>
      </c>
      <c r="Y56" s="1">
        <f t="shared" si="36"/>
        <v>5.7679095376910239E-2</v>
      </c>
      <c r="Z56" s="1">
        <f t="shared" si="37"/>
        <v>0.23956202720001679</v>
      </c>
      <c r="AA56" s="1">
        <f t="shared" si="38"/>
        <v>0.2</v>
      </c>
      <c r="AB56" s="1">
        <f t="shared" si="23"/>
        <v>6.8123561377110214E-5</v>
      </c>
      <c r="AC56" s="1">
        <f t="shared" si="24"/>
        <v>9.1875725049081903E-4</v>
      </c>
    </row>
    <row r="57" spans="1:29" x14ac:dyDescent="0.35">
      <c r="A57" s="1" t="s">
        <v>112</v>
      </c>
      <c r="B57" s="1">
        <v>1.19999999999999</v>
      </c>
      <c r="C57" s="1">
        <v>1.05</v>
      </c>
      <c r="D57" s="1">
        <v>0</v>
      </c>
      <c r="E57" s="1">
        <v>1</v>
      </c>
      <c r="F57" s="1">
        <f>+VLOOKUP($A57,'All effects'!$AB$11:$AM$123,F$1,FALSE)</f>
        <v>-1171951253.35741</v>
      </c>
      <c r="G57" s="1">
        <f>+VLOOKUP($A57,'All effects'!$AB$11:$AM$123,G$1,FALSE)</f>
        <v>-198797466.79601499</v>
      </c>
      <c r="H57" s="1">
        <f>+VLOOKUP($A57,'All effects'!$AB$11:$AM$123,H$1,FALSE)</f>
        <v>326307898.73514903</v>
      </c>
      <c r="I57" s="1">
        <f>+VLOOKUP($A57,'All effects'!$AB$11:$AM$123,I$1,FALSE)</f>
        <v>-57174977.7128122</v>
      </c>
      <c r="J57" s="1">
        <f>+VLOOKUP($A57,'All effects'!$AB$11:$AM$123,J$1,FALSE)</f>
        <v>467930387.84717798</v>
      </c>
      <c r="K57" s="1">
        <f>+VLOOKUP($A57,'All effects'!$AB$11:$AM$123,K$1,FALSE)</f>
        <v>34904525.313192822</v>
      </c>
      <c r="L57" s="1">
        <f>+VLOOKUP($A57,'All effects'!$AB$11:$AM$123,L$1,FALSE)</f>
        <v>123966276.9857512</v>
      </c>
      <c r="M57" s="1">
        <f>+VLOOKUP($A57,'All effects'!$AB$11:$AM$123,M$1,FALSE)</f>
        <v>973153786.56139994</v>
      </c>
      <c r="N57" s="1">
        <f>+VLOOKUP($A57,'All effects'!$AB$11:$AM$123,N$1,FALSE)</f>
        <v>-52560737.410644285</v>
      </c>
      <c r="O57" s="1">
        <f t="shared" si="16"/>
        <v>-1076738.7112440057</v>
      </c>
      <c r="P57" s="1">
        <f t="shared" si="17"/>
        <v>-182646.61399806061</v>
      </c>
      <c r="Q57" s="1">
        <f t="shared" si="18"/>
        <v>299797.7478553651</v>
      </c>
      <c r="R57" s="1">
        <f t="shared" si="19"/>
        <v>-52529.925320301219</v>
      </c>
      <c r="S57" s="1">
        <f t="shared" si="20"/>
        <v>429914.43655960873</v>
      </c>
      <c r="T57" s="1">
        <f t="shared" si="31"/>
        <v>32068.785706438688</v>
      </c>
      <c r="U57" s="1">
        <f t="shared" si="32"/>
        <v>113894.91579702079</v>
      </c>
      <c r="V57" s="1">
        <f t="shared" si="33"/>
        <v>894092.09724594967</v>
      </c>
      <c r="W57" s="1">
        <f t="shared" si="34"/>
        <v>-48290.558587177176</v>
      </c>
      <c r="X57" s="1">
        <f t="shared" si="35"/>
        <v>2.4650794910542041E-2</v>
      </c>
      <c r="Y57" s="1">
        <f t="shared" si="36"/>
        <v>5.7679095376914652E-2</v>
      </c>
      <c r="Z57" s="1">
        <f t="shared" si="37"/>
        <v>0.23956202720001679</v>
      </c>
      <c r="AA57" s="1">
        <f t="shared" si="38"/>
        <v>0.2</v>
      </c>
      <c r="AB57" s="1">
        <f t="shared" si="23"/>
        <v>6.8123561377115432E-5</v>
      </c>
      <c r="AC57" s="1">
        <f t="shared" si="24"/>
        <v>9.187572504908894E-4</v>
      </c>
    </row>
    <row r="58" spans="1:29" x14ac:dyDescent="0.35">
      <c r="A58" s="1" t="s">
        <v>113</v>
      </c>
      <c r="B58" s="1">
        <v>1.19999999999999</v>
      </c>
      <c r="C58" s="1">
        <v>1.1000000000000001</v>
      </c>
      <c r="D58" s="1">
        <v>0</v>
      </c>
      <c r="E58" s="1">
        <v>1</v>
      </c>
      <c r="F58" s="1">
        <f>+VLOOKUP($A58,'All effects'!$AB$11:$AM$123,F$1,FALSE)</f>
        <v>-600076142.90484798</v>
      </c>
      <c r="G58" s="1">
        <f>+VLOOKUP($A58,'All effects'!$AB$11:$AM$123,G$1,FALSE)</f>
        <v>361561779.06663197</v>
      </c>
      <c r="H58" s="1">
        <f>+VLOOKUP($A58,'All effects'!$AB$11:$AM$123,H$1,FALSE)</f>
        <v>114876447.371654</v>
      </c>
      <c r="I58" s="1">
        <f>+VLOOKUP($A58,'All effects'!$AB$11:$AM$123,I$1,FALSE)</f>
        <v>471887647.674496</v>
      </c>
      <c r="J58" s="1">
        <f>+VLOOKUP($A58,'All effects'!$AB$11:$AM$123,J$1,FALSE)</f>
        <v>225202316.00834501</v>
      </c>
      <c r="K58" s="1">
        <f>+VLOOKUP($A58,'All effects'!$AB$11:$AM$123,K$1,FALSE)</f>
        <v>27803308.813730396</v>
      </c>
      <c r="L58" s="1">
        <f>+VLOOKUP($A58,'All effects'!$AB$11:$AM$123,L$1,FALSE)</f>
        <v>85546029.829571739</v>
      </c>
      <c r="M58" s="1">
        <f>+VLOOKUP($A58,'All effects'!$AB$11:$AM$123,M$1,FALSE)</f>
        <v>961637921.9714793</v>
      </c>
      <c r="N58" s="1">
        <f>+VLOOKUP($A58,'All effects'!$AB$11:$AM$123,N$1,FALSE)</f>
        <v>-52583147.592022218</v>
      </c>
      <c r="O58" s="1">
        <f t="shared" si="16"/>
        <v>-1783.6211437659038</v>
      </c>
      <c r="P58" s="1">
        <f t="shared" si="17"/>
        <v>1074.6790078990341</v>
      </c>
      <c r="Q58" s="1">
        <f t="shared" si="18"/>
        <v>341.45010241689084</v>
      </c>
      <c r="R58" s="1">
        <f t="shared" si="19"/>
        <v>1402.6033126393543</v>
      </c>
      <c r="S58" s="1">
        <f t="shared" si="20"/>
        <v>669.37440724289411</v>
      </c>
      <c r="T58" s="1">
        <f t="shared" si="31"/>
        <v>82.640461636692407</v>
      </c>
      <c r="U58" s="1">
        <f t="shared" si="32"/>
        <v>254.27057778140534</v>
      </c>
      <c r="V58" s="1">
        <f t="shared" si="33"/>
        <v>2858.300151664936</v>
      </c>
      <c r="W58" s="1">
        <f t="shared" si="34"/>
        <v>-156.29418859560579</v>
      </c>
      <c r="X58" s="1">
        <f t="shared" si="35"/>
        <v>2.4650794910542041E-2</v>
      </c>
      <c r="Y58" s="1">
        <f t="shared" si="36"/>
        <v>1.8660097647635486E-4</v>
      </c>
      <c r="Z58" s="1">
        <f t="shared" si="37"/>
        <v>0.23956202720001679</v>
      </c>
      <c r="AA58" s="1">
        <f t="shared" si="38"/>
        <v>0.2</v>
      </c>
      <c r="AB58" s="1">
        <f t="shared" si="23"/>
        <v>2.2039047233574374E-7</v>
      </c>
      <c r="AC58" s="1">
        <f t="shared" si="24"/>
        <v>2.9723247038813313E-6</v>
      </c>
    </row>
    <row r="59" spans="1:29" x14ac:dyDescent="0.35">
      <c r="A59" s="1" t="s">
        <v>9</v>
      </c>
      <c r="B59" s="1">
        <v>0.9</v>
      </c>
      <c r="C59" s="1">
        <v>0.94999999999999896</v>
      </c>
      <c r="D59" s="1">
        <v>-5.0000000000000001E-3</v>
      </c>
      <c r="E59" s="1">
        <v>0.9</v>
      </c>
      <c r="F59" s="1">
        <f>+VLOOKUP($A59,'All effects'!$AB$11:$AM$123,F$1,FALSE)</f>
        <v>2087329854.1723101</v>
      </c>
      <c r="G59" s="1">
        <f>+VLOOKUP($A59,'All effects'!$AB$11:$AM$123,G$1,FALSE)</f>
        <v>3091612275.9276099</v>
      </c>
      <c r="H59" s="1">
        <f>+VLOOKUP($A59,'All effects'!$AB$11:$AM$123,H$1,FALSE)</f>
        <v>772807069.05302298</v>
      </c>
      <c r="I59" s="1">
        <f>+VLOOKUP($A59,'All effects'!$AB$11:$AM$123,I$1,FALSE)</f>
        <v>3155537583.7615099</v>
      </c>
      <c r="J59" s="1">
        <f>+VLOOKUP($A59,'All effects'!$AB$11:$AM$123,J$1,FALSE)</f>
        <v>836732376.91575205</v>
      </c>
      <c r="K59" s="1">
        <f>+VLOOKUP($A59,'All effects'!$AB$11:$AM$123,K$1,FALSE)</f>
        <v>21990694.647820666</v>
      </c>
      <c r="L59" s="1">
        <f>+VLOOKUP($A59,'All effects'!$AB$11:$AM$123,L$1,FALSE)</f>
        <v>28820595.931574315</v>
      </c>
      <c r="M59" s="1">
        <f>+VLOOKUP($A59,'All effects'!$AB$11:$AM$123,M$1,FALSE)</f>
        <v>1004282421.7552904</v>
      </c>
      <c r="N59" s="1">
        <f>+VLOOKUP($A59,'All effects'!$AB$11:$AM$123,N$1,FALSE)</f>
        <v>-57095406.550148487</v>
      </c>
      <c r="O59" s="1">
        <f t="shared" si="16"/>
        <v>6038837.743366166</v>
      </c>
      <c r="P59" s="1">
        <f t="shared" si="17"/>
        <v>8944319.3956179712</v>
      </c>
      <c r="Q59" s="1">
        <f t="shared" si="18"/>
        <v>2235802.1122579733</v>
      </c>
      <c r="R59" s="1">
        <f t="shared" si="19"/>
        <v>9129261.2058124747</v>
      </c>
      <c r="S59" s="1">
        <f t="shared" si="20"/>
        <v>2420743.9225358819</v>
      </c>
      <c r="T59" s="1">
        <f t="shared" si="31"/>
        <v>63621.107405067196</v>
      </c>
      <c r="U59" s="1">
        <f t="shared" si="32"/>
        <v>83380.641612539795</v>
      </c>
      <c r="V59" s="1">
        <f t="shared" si="33"/>
        <v>2905481.6522517777</v>
      </c>
      <c r="W59" s="1">
        <f t="shared" si="34"/>
        <v>-165182.27598703714</v>
      </c>
      <c r="X59" s="1">
        <f t="shared" si="35"/>
        <v>8.5502397236307037E-2</v>
      </c>
      <c r="Y59" s="1">
        <f t="shared" si="36"/>
        <v>5.7679095376910239E-2</v>
      </c>
      <c r="Z59" s="1">
        <f t="shared" si="37"/>
        <v>0.21748640442715655</v>
      </c>
      <c r="AA59" s="1">
        <f t="shared" si="38"/>
        <v>0.2</v>
      </c>
      <c r="AB59" s="1">
        <f t="shared" si="23"/>
        <v>2.145155803840788E-4</v>
      </c>
      <c r="AC59" s="1">
        <f t="shared" si="24"/>
        <v>2.8930922112263609E-3</v>
      </c>
    </row>
    <row r="60" spans="1:29" x14ac:dyDescent="0.35">
      <c r="A60" s="1" t="s">
        <v>10</v>
      </c>
      <c r="B60" s="1">
        <v>0.9</v>
      </c>
      <c r="C60" s="1">
        <v>0.94999999999999896</v>
      </c>
      <c r="D60" s="1">
        <v>-5.0000000000000001E-3</v>
      </c>
      <c r="E60" s="1">
        <v>1.3</v>
      </c>
      <c r="F60" s="1">
        <f>+VLOOKUP($A60,'All effects'!$AB$11:$AM$123,F$1,FALSE)</f>
        <v>2463932826.8474002</v>
      </c>
      <c r="G60" s="1">
        <f>+VLOOKUP($A60,'All effects'!$AB$11:$AM$123,G$1,FALSE)</f>
        <v>3468211224.4764299</v>
      </c>
      <c r="H60" s="1">
        <f>+VLOOKUP($A60,'All effects'!$AB$11:$AM$123,H$1,FALSE)</f>
        <v>812371333.76229596</v>
      </c>
      <c r="I60" s="1">
        <f>+VLOOKUP($A60,'All effects'!$AB$11:$AM$123,I$1,FALSE)</f>
        <v>3507282539.4320698</v>
      </c>
      <c r="J60" s="1">
        <f>+VLOOKUP($A60,'All effects'!$AB$11:$AM$123,J$1,FALSE)</f>
        <v>851442648.74676096</v>
      </c>
      <c r="K60" s="1">
        <f>+VLOOKUP($A60,'All effects'!$AB$11:$AM$123,K$1,FALSE)</f>
        <v>12734741.171635915</v>
      </c>
      <c r="L60" s="1">
        <f>+VLOOKUP($A60,'All effects'!$AB$11:$AM$123,L$1,FALSE)</f>
        <v>14880122.102639558</v>
      </c>
      <c r="M60" s="1">
        <f>+VLOOKUP($A60,'All effects'!$AB$11:$AM$123,M$1,FALSE)</f>
        <v>1004278397.6290267</v>
      </c>
      <c r="N60" s="1">
        <f>+VLOOKUP($A60,'All effects'!$AB$11:$AM$123,N$1,FALSE)</f>
        <v>-36925934.024634384</v>
      </c>
      <c r="O60" s="1">
        <f t="shared" si="16"/>
        <v>7128384.8703371631</v>
      </c>
      <c r="P60" s="1">
        <f t="shared" si="17"/>
        <v>10033854.880420599</v>
      </c>
      <c r="Q60" s="1">
        <f t="shared" si="18"/>
        <v>2350265.178331269</v>
      </c>
      <c r="R60" s="1">
        <f t="shared" si="19"/>
        <v>10146891.797401134</v>
      </c>
      <c r="S60" s="1">
        <f t="shared" si="20"/>
        <v>2463302.0953951962</v>
      </c>
      <c r="T60" s="1">
        <f t="shared" si="31"/>
        <v>36842.780495643528</v>
      </c>
      <c r="U60" s="1">
        <f t="shared" si="32"/>
        <v>43049.565357243722</v>
      </c>
      <c r="V60" s="1">
        <f t="shared" si="33"/>
        <v>2905470.0100834272</v>
      </c>
      <c r="W60" s="1">
        <f t="shared" si="34"/>
        <v>-106830.1321189282</v>
      </c>
      <c r="X60" s="1">
        <f t="shared" si="35"/>
        <v>8.5502397236307037E-2</v>
      </c>
      <c r="Y60" s="1">
        <f t="shared" si="36"/>
        <v>5.7679095376910239E-2</v>
      </c>
      <c r="Z60" s="1">
        <f t="shared" si="37"/>
        <v>0.21748640442715655</v>
      </c>
      <c r="AA60" s="1">
        <f t="shared" si="38"/>
        <v>0.2</v>
      </c>
      <c r="AB60" s="1">
        <f t="shared" si="23"/>
        <v>2.145155803840788E-4</v>
      </c>
      <c r="AC60" s="1">
        <f t="shared" si="24"/>
        <v>2.8930922112263609E-3</v>
      </c>
    </row>
    <row r="61" spans="1:29" x14ac:dyDescent="0.35">
      <c r="A61" s="1" t="s">
        <v>11</v>
      </c>
      <c r="B61" s="1">
        <v>0.9</v>
      </c>
      <c r="C61" s="1">
        <v>0.94999999999999896</v>
      </c>
      <c r="D61" s="1">
        <v>0.01</v>
      </c>
      <c r="E61" s="1">
        <v>0.9</v>
      </c>
      <c r="F61" s="1">
        <f>+VLOOKUP($A61,'All effects'!$AB$11:$AM$123,F$1,FALSE)</f>
        <v>-627601867.66760099</v>
      </c>
      <c r="G61" s="1">
        <f>+VLOOKUP($A61,'All effects'!$AB$11:$AM$123,G$1,FALSE)</f>
        <v>387137338.68708003</v>
      </c>
      <c r="H61" s="1">
        <f>+VLOOKUP($A61,'All effects'!$AB$11:$AM$123,H$1,FALSE)</f>
        <v>636657624.36109996</v>
      </c>
      <c r="I61" s="1">
        <f>+VLOOKUP($A61,'All effects'!$AB$11:$AM$123,I$1,FALSE)</f>
        <v>550048210.40008295</v>
      </c>
      <c r="J61" s="1">
        <f>+VLOOKUP($A61,'All effects'!$AB$11:$AM$123,J$1,FALSE)</f>
        <v>799568496.10292995</v>
      </c>
      <c r="K61" s="1">
        <f>+VLOOKUP($A61,'All effects'!$AB$11:$AM$123,K$1,FALSE)</f>
        <v>58196450.983154207</v>
      </c>
      <c r="L61" s="1">
        <f>+VLOOKUP($A61,'All effects'!$AB$11:$AM$123,L$1,FALSE)</f>
        <v>165915053.91915086</v>
      </c>
      <c r="M61" s="1">
        <f>+VLOOKUP($A61,'All effects'!$AB$11:$AM$123,M$1,FALSE)</f>
        <v>1014739206.3546805</v>
      </c>
      <c r="N61" s="1">
        <f>+VLOOKUP($A61,'All effects'!$AB$11:$AM$123,N$1,FALSE)</f>
        <v>-55192268.777005911</v>
      </c>
      <c r="O61" s="1">
        <f t="shared" si="16"/>
        <v>-1358591.5377718194</v>
      </c>
      <c r="P61" s="1">
        <f t="shared" si="17"/>
        <v>838049.62889998383</v>
      </c>
      <c r="Q61" s="1">
        <f t="shared" si="18"/>
        <v>1378194.8484783841</v>
      </c>
      <c r="R61" s="1">
        <f t="shared" si="19"/>
        <v>1190708.4451378279</v>
      </c>
      <c r="S61" s="1">
        <f t="shared" si="20"/>
        <v>1730853.6647786312</v>
      </c>
      <c r="T61" s="1">
        <f t="shared" si="31"/>
        <v>125979.87658625226</v>
      </c>
      <c r="U61" s="1">
        <f t="shared" si="32"/>
        <v>359162.07369047956</v>
      </c>
      <c r="V61" s="1">
        <f t="shared" si="33"/>
        <v>2196641.1666718023</v>
      </c>
      <c r="W61" s="1">
        <f t="shared" si="34"/>
        <v>-119476.61913361601</v>
      </c>
      <c r="X61" s="1">
        <f t="shared" si="35"/>
        <v>8.5502397236307037E-2</v>
      </c>
      <c r="Y61" s="1">
        <f t="shared" si="36"/>
        <v>5.7679095376910239E-2</v>
      </c>
      <c r="Z61" s="1">
        <f t="shared" si="37"/>
        <v>0.16273258197283502</v>
      </c>
      <c r="AA61" s="1">
        <f t="shared" si="38"/>
        <v>0.2</v>
      </c>
      <c r="AB61" s="1">
        <f t="shared" si="23"/>
        <v>1.6050968501341178E-4</v>
      </c>
      <c r="AC61" s="1">
        <f t="shared" si="24"/>
        <v>2.164734695294717E-3</v>
      </c>
    </row>
    <row r="62" spans="1:29" x14ac:dyDescent="0.35">
      <c r="A62" s="1" t="s">
        <v>12</v>
      </c>
      <c r="B62" s="1">
        <v>0.9</v>
      </c>
      <c r="C62" s="1">
        <v>0.94999999999999896</v>
      </c>
      <c r="D62" s="1">
        <v>0.01</v>
      </c>
      <c r="E62" s="1">
        <v>1.3</v>
      </c>
      <c r="F62" s="1">
        <f>+VLOOKUP($A62,'All effects'!$AB$11:$AM$123,F$1,FALSE)</f>
        <v>861913631.51107299</v>
      </c>
      <c r="G62" s="1">
        <f>+VLOOKUP($A62,'All effects'!$AB$11:$AM$123,G$1,FALSE)</f>
        <v>1876652752.3182001</v>
      </c>
      <c r="H62" s="1">
        <f>+VLOOKUP($A62,'All effects'!$AB$11:$AM$123,H$1,FALSE)</f>
        <v>652347835.44564104</v>
      </c>
      <c r="I62" s="1">
        <f>+VLOOKUP($A62,'All effects'!$AB$11:$AM$123,I$1,FALSE)</f>
        <v>1974586705.6863</v>
      </c>
      <c r="J62" s="1">
        <f>+VLOOKUP($A62,'All effects'!$AB$11:$AM$123,J$1,FALSE)</f>
        <v>750281788.84256899</v>
      </c>
      <c r="K62" s="1">
        <f>+VLOOKUP($A62,'All effects'!$AB$11:$AM$123,K$1,FALSE)</f>
        <v>36969792.156266689</v>
      </c>
      <c r="L62" s="1">
        <f>+VLOOKUP($A62,'All effects'!$AB$11:$AM$123,L$1,FALSE)</f>
        <v>100689381.98071903</v>
      </c>
      <c r="M62" s="1">
        <f>+VLOOKUP($A62,'All effects'!$AB$11:$AM$123,M$1,FALSE)</f>
        <v>1014739120.8071332</v>
      </c>
      <c r="N62" s="1">
        <f>+VLOOKUP($A62,'All effects'!$AB$11:$AM$123,N$1,FALSE)</f>
        <v>-34214363.543648191</v>
      </c>
      <c r="O62" s="1">
        <f t="shared" si="16"/>
        <v>1865814.3424794856</v>
      </c>
      <c r="P62" s="1">
        <f t="shared" si="17"/>
        <v>4062455.3239635308</v>
      </c>
      <c r="Q62" s="1">
        <f t="shared" si="18"/>
        <v>1412159.9927895879</v>
      </c>
      <c r="R62" s="1">
        <f t="shared" si="19"/>
        <v>4274456.3506668312</v>
      </c>
      <c r="S62" s="1">
        <f t="shared" si="20"/>
        <v>1624161.0195552937</v>
      </c>
      <c r="T62" s="1">
        <f t="shared" si="31"/>
        <v>80029.791758504987</v>
      </c>
      <c r="U62" s="1">
        <f t="shared" si="32"/>
        <v>217965.79862144517</v>
      </c>
      <c r="V62" s="1">
        <f t="shared" si="33"/>
        <v>2196640.9814840583</v>
      </c>
      <c r="W62" s="1">
        <f t="shared" si="34"/>
        <v>-74065.019840361943</v>
      </c>
      <c r="X62" s="1">
        <f t="shared" si="35"/>
        <v>8.5502397236307037E-2</v>
      </c>
      <c r="Y62" s="1">
        <f t="shared" si="36"/>
        <v>5.7679095376910239E-2</v>
      </c>
      <c r="Z62" s="1">
        <f t="shared" si="37"/>
        <v>0.16273258197283502</v>
      </c>
      <c r="AA62" s="1">
        <f t="shared" si="38"/>
        <v>0.2</v>
      </c>
      <c r="AB62" s="1">
        <f t="shared" si="23"/>
        <v>1.6050968501341178E-4</v>
      </c>
      <c r="AC62" s="1">
        <f t="shared" si="24"/>
        <v>2.164734695294717E-3</v>
      </c>
    </row>
    <row r="63" spans="1:29" x14ac:dyDescent="0.35">
      <c r="A63" s="1" t="s">
        <v>14</v>
      </c>
      <c r="B63" s="1">
        <v>0.9</v>
      </c>
      <c r="C63" s="1">
        <v>1</v>
      </c>
      <c r="D63" s="1">
        <v>-5.0000000000000001E-3</v>
      </c>
      <c r="E63" s="1">
        <v>0.9</v>
      </c>
      <c r="F63" s="1">
        <f>+VLOOKUP($A63,'All effects'!$AB$11:$AM$123,F$1,FALSE)</f>
        <v>-372830181.78710401</v>
      </c>
      <c r="G63" s="1">
        <f>+VLOOKUP($A63,'All effects'!$AB$11:$AM$123,G$1,FALSE)</f>
        <v>626183094.67630601</v>
      </c>
      <c r="H63" s="1">
        <f>+VLOOKUP($A63,'All effects'!$AB$11:$AM$123,H$1,FALSE)</f>
        <v>303065996.309035</v>
      </c>
      <c r="I63" s="1">
        <f>+VLOOKUP($A63,'All effects'!$AB$11:$AM$123,I$1,FALSE)</f>
        <v>766356797.40731001</v>
      </c>
      <c r="J63" s="1">
        <f>+VLOOKUP($A63,'All effects'!$AB$11:$AM$123,J$1,FALSE)</f>
        <v>443239699.06886601</v>
      </c>
      <c r="K63" s="1">
        <f>+VLOOKUP($A63,'All effects'!$AB$11:$AM$123,K$1,FALSE)</f>
        <v>57666073.963776566</v>
      </c>
      <c r="L63" s="1">
        <f>+VLOOKUP($A63,'All effects'!$AB$11:$AM$123,L$1,FALSE)</f>
        <v>140795672.38780689</v>
      </c>
      <c r="M63" s="1">
        <f>+VLOOKUP($A63,'All effects'!$AB$11:$AM$123,M$1,FALSE)</f>
        <v>999013276.46340954</v>
      </c>
      <c r="N63" s="1">
        <f>+VLOOKUP($A63,'All effects'!$AB$11:$AM$123,N$1,FALSE)</f>
        <v>-57044104.306973666</v>
      </c>
      <c r="O63" s="1">
        <f t="shared" si="16"/>
        <v>-7293033.0470803222</v>
      </c>
      <c r="P63" s="1">
        <f t="shared" si="17"/>
        <v>12248938.594797231</v>
      </c>
      <c r="Q63" s="1">
        <f t="shared" si="18"/>
        <v>5928356.7546316264</v>
      </c>
      <c r="R63" s="1">
        <f t="shared" si="19"/>
        <v>14990914.690854233</v>
      </c>
      <c r="S63" s="1">
        <f t="shared" si="20"/>
        <v>8670332.8512525205</v>
      </c>
      <c r="T63" s="1">
        <f t="shared" si="31"/>
        <v>1128021.8277857986</v>
      </c>
      <c r="U63" s="1">
        <f t="shared" si="32"/>
        <v>2754142.6144424006</v>
      </c>
      <c r="V63" s="1">
        <f t="shared" si="33"/>
        <v>19541971.641877543</v>
      </c>
      <c r="W63" s="1">
        <f t="shared" si="34"/>
        <v>-1115855.309400399</v>
      </c>
      <c r="X63" s="1">
        <f t="shared" si="35"/>
        <v>8.5502397236307037E-2</v>
      </c>
      <c r="Y63" s="1">
        <f t="shared" si="36"/>
        <v>0.38998983123577174</v>
      </c>
      <c r="Z63" s="1">
        <f t="shared" si="37"/>
        <v>0.21748640442715655</v>
      </c>
      <c r="AA63" s="1">
        <f t="shared" si="38"/>
        <v>0.2</v>
      </c>
      <c r="AB63" s="1">
        <f t="shared" si="23"/>
        <v>1.4504196788238874E-3</v>
      </c>
      <c r="AC63" s="1">
        <f t="shared" si="24"/>
        <v>1.956127321056008E-2</v>
      </c>
    </row>
    <row r="64" spans="1:29" x14ac:dyDescent="0.35">
      <c r="A64" s="1" t="s">
        <v>15</v>
      </c>
      <c r="B64" s="1">
        <v>0.9</v>
      </c>
      <c r="C64" s="1">
        <v>1</v>
      </c>
      <c r="D64" s="1">
        <v>-5.0000000000000001E-3</v>
      </c>
      <c r="E64" s="1">
        <v>1.3</v>
      </c>
      <c r="F64" s="1">
        <f>+VLOOKUP($A64,'All effects'!$AB$11:$AM$123,F$1,FALSE)</f>
        <v>-588930694.42031395</v>
      </c>
      <c r="G64" s="1">
        <f>+VLOOKUP($A64,'All effects'!$AB$11:$AM$123,G$1,FALSE)</f>
        <v>410082506.20635998</v>
      </c>
      <c r="H64" s="1">
        <f>+VLOOKUP($A64,'All effects'!$AB$11:$AM$123,H$1,FALSE)</f>
        <v>360335298.88234597</v>
      </c>
      <c r="I64" s="1">
        <f>+VLOOKUP($A64,'All effects'!$AB$11:$AM$123,I$1,FALSE)</f>
        <v>530429623.71689999</v>
      </c>
      <c r="J64" s="1">
        <f>+VLOOKUP($A64,'All effects'!$AB$11:$AM$123,J$1,FALSE)</f>
        <v>480682416.42171299</v>
      </c>
      <c r="K64" s="1">
        <f>+VLOOKUP($A64,'All effects'!$AB$11:$AM$123,K$1,FALSE)</f>
        <v>58689963.919283062</v>
      </c>
      <c r="L64" s="1">
        <f>+VLOOKUP($A64,'All effects'!$AB$11:$AM$123,L$1,FALSE)</f>
        <v>141723862.17229772</v>
      </c>
      <c r="M64" s="1">
        <f>+VLOOKUP($A64,'All effects'!$AB$11:$AM$123,M$1,FALSE)</f>
        <v>999013200.62667346</v>
      </c>
      <c r="N64" s="1">
        <f>+VLOOKUP($A64,'All effects'!$AB$11:$AM$123,N$1,FALSE)</f>
        <v>-37313219.257524356</v>
      </c>
      <c r="O64" s="1">
        <f t="shared" si="16"/>
        <v>-11520234.215640632</v>
      </c>
      <c r="P64" s="1">
        <f t="shared" si="17"/>
        <v>8021735.9427738078</v>
      </c>
      <c r="Q64" s="1">
        <f t="shared" si="18"/>
        <v>7048617.2288463935</v>
      </c>
      <c r="R64" s="1">
        <f t="shared" si="19"/>
        <v>10375878.78850086</v>
      </c>
      <c r="S64" s="1">
        <f t="shared" si="20"/>
        <v>9402760.0751373395</v>
      </c>
      <c r="T64" s="1">
        <f t="shared" si="31"/>
        <v>1148050.4189430096</v>
      </c>
      <c r="U64" s="1">
        <f t="shared" si="32"/>
        <v>2772299.1884080763</v>
      </c>
      <c r="V64" s="1">
        <f t="shared" si="33"/>
        <v>19541970.158414431</v>
      </c>
      <c r="W64" s="1">
        <f t="shared" si="34"/>
        <v>-729894.07626196567</v>
      </c>
      <c r="X64" s="1">
        <f t="shared" si="35"/>
        <v>8.5502397236307037E-2</v>
      </c>
      <c r="Y64" s="1">
        <f t="shared" si="36"/>
        <v>0.38998983123577174</v>
      </c>
      <c r="Z64" s="1">
        <f t="shared" si="37"/>
        <v>0.21748640442715655</v>
      </c>
      <c r="AA64" s="1">
        <f t="shared" si="38"/>
        <v>0.2</v>
      </c>
      <c r="AB64" s="1">
        <f t="shared" si="23"/>
        <v>1.4504196788238874E-3</v>
      </c>
      <c r="AC64" s="1">
        <f t="shared" si="24"/>
        <v>1.956127321056008E-2</v>
      </c>
    </row>
    <row r="65" spans="1:29" x14ac:dyDescent="0.35">
      <c r="A65" s="1" t="s">
        <v>16</v>
      </c>
      <c r="B65" s="1">
        <v>0.9</v>
      </c>
      <c r="C65" s="1">
        <v>1</v>
      </c>
      <c r="D65" s="1">
        <v>0.01</v>
      </c>
      <c r="E65" s="1">
        <v>0.9</v>
      </c>
      <c r="F65" s="1">
        <f>+VLOOKUP($A65,'All effects'!$AB$11:$AM$123,F$1,FALSE)</f>
        <v>-256476388.80678499</v>
      </c>
      <c r="G65" s="1">
        <f>+VLOOKUP($A65,'All effects'!$AB$11:$AM$123,G$1,FALSE)</f>
        <v>756595738.225335</v>
      </c>
      <c r="H65" s="1">
        <f>+VLOOKUP($A65,'All effects'!$AB$11:$AM$123,H$1,FALSE)</f>
        <v>411785121.33008301</v>
      </c>
      <c r="I65" s="1">
        <f>+VLOOKUP($A65,'All effects'!$AB$11:$AM$123,I$1,FALSE)</f>
        <v>905489846.47714496</v>
      </c>
      <c r="J65" s="1">
        <f>+VLOOKUP($A65,'All effects'!$AB$11:$AM$123,J$1,FALSE)</f>
        <v>560679229.61071897</v>
      </c>
      <c r="K65" s="1">
        <f>+VLOOKUP($A65,'All effects'!$AB$11:$AM$123,K$1,FALSE)</f>
        <v>40115019.069703959</v>
      </c>
      <c r="L65" s="1">
        <f>+VLOOKUP($A65,'All effects'!$AB$11:$AM$123,L$1,FALSE)</f>
        <v>133728773.48578212</v>
      </c>
      <c r="M65" s="1">
        <f>+VLOOKUP($A65,'All effects'!$AB$11:$AM$123,M$1,FALSE)</f>
        <v>1013072127.0321209</v>
      </c>
      <c r="N65" s="1">
        <f>+VLOOKUP($A65,'All effects'!$AB$11:$AM$123,N$1,FALSE)</f>
        <v>-55280353.83573059</v>
      </c>
      <c r="O65" s="1">
        <f t="shared" si="16"/>
        <v>-3753936.4032862335</v>
      </c>
      <c r="P65" s="1">
        <f t="shared" si="17"/>
        <v>11073971.750417013</v>
      </c>
      <c r="Q65" s="1">
        <f t="shared" si="18"/>
        <v>6027124.6194797605</v>
      </c>
      <c r="R65" s="1">
        <f t="shared" si="19"/>
        <v>13253271.824789098</v>
      </c>
      <c r="S65" s="1">
        <f t="shared" si="20"/>
        <v>8206424.6942737615</v>
      </c>
      <c r="T65" s="1">
        <f t="shared" si="31"/>
        <v>587146.56388011097</v>
      </c>
      <c r="U65" s="1">
        <f t="shared" si="32"/>
        <v>1957331.4849394662</v>
      </c>
      <c r="V65" s="1">
        <f t="shared" si="33"/>
        <v>14827908.153703259</v>
      </c>
      <c r="W65" s="1">
        <f t="shared" si="34"/>
        <v>-809115.15331271314</v>
      </c>
      <c r="X65" s="1">
        <f t="shared" si="35"/>
        <v>8.5502397236307037E-2</v>
      </c>
      <c r="Y65" s="1">
        <f t="shared" si="36"/>
        <v>0.38998983123577174</v>
      </c>
      <c r="Z65" s="1">
        <f t="shared" si="37"/>
        <v>0.16273258197283502</v>
      </c>
      <c r="AA65" s="1">
        <f t="shared" si="38"/>
        <v>0.2</v>
      </c>
      <c r="AB65" s="1">
        <f t="shared" si="23"/>
        <v>1.0852657199465349E-3</v>
      </c>
      <c r="AC65" s="1">
        <f t="shared" si="24"/>
        <v>1.4636576960361993E-2</v>
      </c>
    </row>
    <row r="66" spans="1:29" x14ac:dyDescent="0.35">
      <c r="A66" s="1" t="s">
        <v>17</v>
      </c>
      <c r="B66" s="1">
        <v>0.9</v>
      </c>
      <c r="C66" s="1">
        <v>1</v>
      </c>
      <c r="D66" s="1">
        <v>0.01</v>
      </c>
      <c r="E66" s="1">
        <v>1.3</v>
      </c>
      <c r="F66" s="1">
        <f>+VLOOKUP($A66,'All effects'!$AB$11:$AM$123,F$1,FALSE)</f>
        <v>1166055029.09606</v>
      </c>
      <c r="G66" s="1">
        <f>+VLOOKUP($A66,'All effects'!$AB$11:$AM$123,G$1,FALSE)</f>
        <v>2179127366.4144201</v>
      </c>
      <c r="H66" s="1">
        <f>+VLOOKUP($A66,'All effects'!$AB$11:$AM$123,H$1,FALSE)</f>
        <v>492269176.03477198</v>
      </c>
      <c r="I66" s="1">
        <f>+VLOOKUP($A66,'All effects'!$AB$11:$AM$123,I$1,FALSE)</f>
        <v>2261415608.28269</v>
      </c>
      <c r="J66" s="1">
        <f>+VLOOKUP($A66,'All effects'!$AB$11:$AM$123,J$1,FALSE)</f>
        <v>574557417.931867</v>
      </c>
      <c r="K66" s="1">
        <f>+VLOOKUP($A66,'All effects'!$AB$11:$AM$123,K$1,FALSE)</f>
        <v>24526460.074080613</v>
      </c>
      <c r="L66" s="1">
        <f>+VLOOKUP($A66,'All effects'!$AB$11:$AM$123,L$1,FALSE)</f>
        <v>72408955.257436886</v>
      </c>
      <c r="M66" s="1">
        <f>+VLOOKUP($A66,'All effects'!$AB$11:$AM$123,M$1,FALSE)</f>
        <v>1013072337.3183616</v>
      </c>
      <c r="N66" s="1">
        <f>+VLOOKUP($A66,'All effects'!$AB$11:$AM$123,N$1,FALSE)</f>
        <v>-34405746.684911534</v>
      </c>
      <c r="O66" s="1">
        <f t="shared" si="16"/>
        <v>17067054.173381627</v>
      </c>
      <c r="P66" s="1">
        <f t="shared" si="17"/>
        <v>31894965.404955607</v>
      </c>
      <c r="Q66" s="1">
        <f t="shared" si="18"/>
        <v>7205135.6802469259</v>
      </c>
      <c r="R66" s="1">
        <f t="shared" si="19"/>
        <v>33099383.589993425</v>
      </c>
      <c r="S66" s="1">
        <f t="shared" si="20"/>
        <v>8409553.8657066412</v>
      </c>
      <c r="T66" s="1">
        <f t="shared" si="31"/>
        <v>358983.42043952661</v>
      </c>
      <c r="U66" s="1">
        <f t="shared" si="32"/>
        <v>1059819.2462448832</v>
      </c>
      <c r="V66" s="1">
        <f t="shared" si="33"/>
        <v>14827911.231574005</v>
      </c>
      <c r="W66" s="1">
        <f t="shared" si="34"/>
        <v>-503582.3592324272</v>
      </c>
      <c r="X66" s="1">
        <f t="shared" si="35"/>
        <v>8.5502397236307037E-2</v>
      </c>
      <c r="Y66" s="1">
        <f t="shared" si="36"/>
        <v>0.38998983123577174</v>
      </c>
      <c r="Z66" s="1">
        <f t="shared" si="37"/>
        <v>0.16273258197283502</v>
      </c>
      <c r="AA66" s="1">
        <f t="shared" si="38"/>
        <v>0.2</v>
      </c>
      <c r="AB66" s="1">
        <f t="shared" si="23"/>
        <v>1.0852657199465349E-3</v>
      </c>
      <c r="AC66" s="1">
        <f t="shared" si="24"/>
        <v>1.4636576960361993E-2</v>
      </c>
    </row>
    <row r="67" spans="1:29" x14ac:dyDescent="0.35">
      <c r="A67" s="1" t="s">
        <v>19</v>
      </c>
      <c r="B67" s="1">
        <v>0.9</v>
      </c>
      <c r="C67" s="1">
        <v>1.05</v>
      </c>
      <c r="D67" s="1">
        <v>-5.0000000000000001E-3</v>
      </c>
      <c r="E67" s="1">
        <v>0.9</v>
      </c>
      <c r="F67" s="1">
        <f>+VLOOKUP($A67,'All effects'!$AB$11:$AM$123,F$1,FALSE)</f>
        <v>2981042813.3634501</v>
      </c>
      <c r="G67" s="1">
        <f>+VLOOKUP($A67,'All effects'!$AB$11:$AM$123,G$1,FALSE)</f>
        <v>3975092007.9134102</v>
      </c>
      <c r="H67" s="1">
        <f>+VLOOKUP($A67,'All effects'!$AB$11:$AM$123,H$1,FALSE)</f>
        <v>1713912778.7073801</v>
      </c>
      <c r="I67" s="1">
        <f>+VLOOKUP($A67,'All effects'!$AB$11:$AM$123,I$1,FALSE)</f>
        <v>4079220959.8843699</v>
      </c>
      <c r="J67" s="1">
        <f>+VLOOKUP($A67,'All effects'!$AB$11:$AM$123,J$1,FALSE)</f>
        <v>1818041730.70717</v>
      </c>
      <c r="K67" s="1">
        <f>+VLOOKUP($A67,'All effects'!$AB$11:$AM$123,K$1,FALSE)</f>
        <v>40248905.191727772</v>
      </c>
      <c r="L67" s="1">
        <f>+VLOOKUP($A67,'All effects'!$AB$11:$AM$123,L$1,FALSE)</f>
        <v>87652929.777910307</v>
      </c>
      <c r="M67" s="1">
        <f>+VLOOKUP($A67,'All effects'!$AB$11:$AM$123,M$1,FALSE)</f>
        <v>994049194.54996312</v>
      </c>
      <c r="N67" s="1">
        <f>+VLOOKUP($A67,'All effects'!$AB$11:$AM$123,N$1,FALSE)</f>
        <v>-56724927.384777986</v>
      </c>
      <c r="O67" s="1">
        <f t="shared" si="16"/>
        <v>8624431.7446747757</v>
      </c>
      <c r="P67" s="1">
        <f t="shared" si="17"/>
        <v>11500307.727003325</v>
      </c>
      <c r="Q67" s="1">
        <f t="shared" si="18"/>
        <v>4958507.7108000303</v>
      </c>
      <c r="R67" s="1">
        <f t="shared" si="19"/>
        <v>11801562.386913694</v>
      </c>
      <c r="S67" s="1">
        <f t="shared" si="20"/>
        <v>5259762.3707938092</v>
      </c>
      <c r="T67" s="1">
        <f t="shared" si="31"/>
        <v>116443.79412058477</v>
      </c>
      <c r="U67" s="1">
        <f t="shared" si="32"/>
        <v>253588.00843166289</v>
      </c>
      <c r="V67" s="1">
        <f t="shared" si="33"/>
        <v>2875875.982328556</v>
      </c>
      <c r="W67" s="1">
        <f t="shared" si="34"/>
        <v>-164110.44559929468</v>
      </c>
      <c r="X67" s="1">
        <f t="shared" si="35"/>
        <v>8.5502397236307037E-2</v>
      </c>
      <c r="Y67" s="1">
        <f t="shared" si="36"/>
        <v>5.7679095376914652E-2</v>
      </c>
      <c r="Z67" s="1">
        <f t="shared" si="37"/>
        <v>0.21748640442715655</v>
      </c>
      <c r="AA67" s="1">
        <f t="shared" si="38"/>
        <v>0.2</v>
      </c>
      <c r="AB67" s="1">
        <f t="shared" si="23"/>
        <v>2.1451558038409525E-4</v>
      </c>
      <c r="AC67" s="1">
        <f t="shared" si="24"/>
        <v>2.8930922112265826E-3</v>
      </c>
    </row>
    <row r="68" spans="1:29" x14ac:dyDescent="0.35">
      <c r="A68" s="1" t="s">
        <v>20</v>
      </c>
      <c r="B68" s="1">
        <v>0.9</v>
      </c>
      <c r="C68" s="1">
        <v>1.05</v>
      </c>
      <c r="D68" s="1">
        <v>-5.0000000000000001E-3</v>
      </c>
      <c r="E68" s="1">
        <v>1.3</v>
      </c>
      <c r="F68" s="1">
        <f>+VLOOKUP($A68,'All effects'!$AB$11:$AM$123,F$1,FALSE)</f>
        <v>452813240.51084203</v>
      </c>
      <c r="G68" s="1">
        <f>+VLOOKUP($A68,'All effects'!$AB$11:$AM$123,G$1,FALSE)</f>
        <v>1446834634.0875001</v>
      </c>
      <c r="H68" s="1">
        <f>+VLOOKUP($A68,'All effects'!$AB$11:$AM$123,H$1,FALSE)</f>
        <v>1181051971.9307799</v>
      </c>
      <c r="I68" s="1">
        <f>+VLOOKUP($A68,'All effects'!$AB$11:$AM$123,I$1,FALSE)</f>
        <v>1569163604.1722801</v>
      </c>
      <c r="J68" s="1">
        <f>+VLOOKUP($A68,'All effects'!$AB$11:$AM$123,J$1,FALSE)</f>
        <v>1303380942.0443799</v>
      </c>
      <c r="K68" s="1">
        <f>+VLOOKUP($A68,'All effects'!$AB$11:$AM$123,K$1,FALSE)</f>
        <v>50839145.629613914</v>
      </c>
      <c r="L68" s="1">
        <f>+VLOOKUP($A68,'All effects'!$AB$11:$AM$123,L$1,FALSE)</f>
        <v>135950794.22576952</v>
      </c>
      <c r="M68" s="1">
        <f>+VLOOKUP($A68,'All effects'!$AB$11:$AM$123,M$1,FALSE)</f>
        <v>994021393.57666194</v>
      </c>
      <c r="N68" s="1">
        <f>+VLOOKUP($A68,'All effects'!$AB$11:$AM$123,N$1,FALSE)</f>
        <v>-37217321.488624372</v>
      </c>
      <c r="O68" s="1">
        <f t="shared" si="16"/>
        <v>1310030.4592621862</v>
      </c>
      <c r="P68" s="1">
        <f t="shared" si="17"/>
        <v>4185826.010811409</v>
      </c>
      <c r="Q68" s="1">
        <f t="shared" si="18"/>
        <v>3416892.261046736</v>
      </c>
      <c r="R68" s="1">
        <f t="shared" si="19"/>
        <v>4539735.0013710558</v>
      </c>
      <c r="S68" s="1">
        <f t="shared" si="20"/>
        <v>3770801.2516897614</v>
      </c>
      <c r="T68" s="1">
        <f t="shared" si="31"/>
        <v>147082.33624644997</v>
      </c>
      <c r="U68" s="1">
        <f t="shared" si="32"/>
        <v>393318.18388464168</v>
      </c>
      <c r="V68" s="1">
        <f t="shared" si="33"/>
        <v>2875795.551549234</v>
      </c>
      <c r="W68" s="1">
        <f t="shared" si="34"/>
        <v>-107673.14292145488</v>
      </c>
      <c r="X68" s="1">
        <f t="shared" si="35"/>
        <v>8.5502397236307037E-2</v>
      </c>
      <c r="Y68" s="1">
        <f t="shared" si="36"/>
        <v>5.7679095376914652E-2</v>
      </c>
      <c r="Z68" s="1">
        <f t="shared" si="37"/>
        <v>0.21748640442715655</v>
      </c>
      <c r="AA68" s="1">
        <f t="shared" si="38"/>
        <v>0.2</v>
      </c>
      <c r="AB68" s="1">
        <f t="shared" si="23"/>
        <v>2.1451558038409525E-4</v>
      </c>
      <c r="AC68" s="1">
        <f t="shared" si="24"/>
        <v>2.8930922112265826E-3</v>
      </c>
    </row>
    <row r="69" spans="1:29" x14ac:dyDescent="0.35">
      <c r="A69" s="1" t="s">
        <v>21</v>
      </c>
      <c r="B69" s="1">
        <v>0.9</v>
      </c>
      <c r="C69" s="1">
        <v>1.05</v>
      </c>
      <c r="D69" s="1">
        <v>0.01</v>
      </c>
      <c r="E69" s="1">
        <v>0.9</v>
      </c>
      <c r="F69" s="1">
        <f>+VLOOKUP($A69,'All effects'!$AB$11:$AM$123,F$1,FALSE)</f>
        <v>2378919495.9407601</v>
      </c>
      <c r="G69" s="1">
        <f>+VLOOKUP($A69,'All effects'!$AB$11:$AM$123,G$1,FALSE)</f>
        <v>3387435149.9847999</v>
      </c>
      <c r="H69" s="1">
        <f>+VLOOKUP($A69,'All effects'!$AB$11:$AM$123,H$1,FALSE)</f>
        <v>1439996178.1275001</v>
      </c>
      <c r="I69" s="1">
        <f>+VLOOKUP($A69,'All effects'!$AB$11:$AM$123,I$1,FALSE)</f>
        <v>3497339069.5507202</v>
      </c>
      <c r="J69" s="1">
        <f>+VLOOKUP($A69,'All effects'!$AB$11:$AM$123,J$1,FALSE)</f>
        <v>1549900097.72224</v>
      </c>
      <c r="K69" s="1">
        <f>+VLOOKUP($A69,'All effects'!$AB$11:$AM$123,K$1,FALSE)</f>
        <v>24597345.303110614</v>
      </c>
      <c r="L69" s="1">
        <f>+VLOOKUP($A69,'All effects'!$AB$11:$AM$123,L$1,FALSE)</f>
        <v>79238321.397634804</v>
      </c>
      <c r="M69" s="1">
        <f>+VLOOKUP($A69,'All effects'!$AB$11:$AM$123,M$1,FALSE)</f>
        <v>1008515654.0440469</v>
      </c>
      <c r="N69" s="1">
        <f>+VLOOKUP($A69,'All effects'!$AB$11:$AM$123,N$1,FALSE)</f>
        <v>-55262943.471386611</v>
      </c>
      <c r="O69" s="1">
        <f t="shared" si="16"/>
        <v>5149729.570176377</v>
      </c>
      <c r="P69" s="1">
        <f t="shared" si="17"/>
        <v>7332898.3972335206</v>
      </c>
      <c r="Q69" s="1">
        <f t="shared" si="18"/>
        <v>3117209.6878846292</v>
      </c>
      <c r="R69" s="1">
        <f t="shared" si="19"/>
        <v>7570811.2250667671</v>
      </c>
      <c r="S69" s="1">
        <f t="shared" si="20"/>
        <v>3355122.5157802617</v>
      </c>
      <c r="T69" s="1">
        <f t="shared" si="31"/>
        <v>53246.72678979217</v>
      </c>
      <c r="U69" s="1">
        <f t="shared" si="32"/>
        <v>171529.94352638695</v>
      </c>
      <c r="V69" s="1">
        <f t="shared" si="33"/>
        <v>2183168.827057159</v>
      </c>
      <c r="W69" s="1">
        <f t="shared" si="34"/>
        <v>-119629.61109663043</v>
      </c>
      <c r="X69" s="1">
        <f t="shared" si="35"/>
        <v>8.5502397236307037E-2</v>
      </c>
      <c r="Y69" s="1">
        <f t="shared" si="36"/>
        <v>5.7679095376914652E-2</v>
      </c>
      <c r="Z69" s="1">
        <f t="shared" si="37"/>
        <v>0.16273258197283502</v>
      </c>
      <c r="AA69" s="1">
        <f t="shared" si="38"/>
        <v>0.2</v>
      </c>
      <c r="AB69" s="1">
        <f t="shared" si="23"/>
        <v>1.6050968501342408E-4</v>
      </c>
      <c r="AC69" s="1">
        <f t="shared" si="24"/>
        <v>2.1647346952948826E-3</v>
      </c>
    </row>
    <row r="70" spans="1:29" x14ac:dyDescent="0.35">
      <c r="A70" s="1" t="s">
        <v>22</v>
      </c>
      <c r="B70" s="1">
        <v>0.9</v>
      </c>
      <c r="C70" s="1">
        <v>1.05</v>
      </c>
      <c r="D70" s="1">
        <v>0.01</v>
      </c>
      <c r="E70" s="1">
        <v>1.3</v>
      </c>
      <c r="F70" s="1">
        <f>+VLOOKUP($A70,'All effects'!$AB$11:$AM$123,F$1,FALSE)</f>
        <v>1434697571.04215</v>
      </c>
      <c r="G70" s="1">
        <f>+VLOOKUP($A70,'All effects'!$AB$11:$AM$123,G$1,FALSE)</f>
        <v>2443123579.0507898</v>
      </c>
      <c r="H70" s="1">
        <f>+VLOOKUP($A70,'All effects'!$AB$11:$AM$123,H$1,FALSE)</f>
        <v>950044607.23668003</v>
      </c>
      <c r="I70" s="1">
        <f>+VLOOKUP($A70,'All effects'!$AB$11:$AM$123,I$1,FALSE)</f>
        <v>2516975192.2551799</v>
      </c>
      <c r="J70" s="1">
        <f>+VLOOKUP($A70,'All effects'!$AB$11:$AM$123,J$1,FALSE)</f>
        <v>1023896220.46988</v>
      </c>
      <c r="K70" s="1">
        <f>+VLOOKUP($A70,'All effects'!$AB$11:$AM$123,K$1,FALSE)</f>
        <v>18866326.909079675</v>
      </c>
      <c r="L70" s="1">
        <f>+VLOOKUP($A70,'All effects'!$AB$11:$AM$123,L$1,FALSE)</f>
        <v>57658322.274195611</v>
      </c>
      <c r="M70" s="1">
        <f>+VLOOKUP($A70,'All effects'!$AB$11:$AM$123,M$1,FALSE)</f>
        <v>1008426008.0086435</v>
      </c>
      <c r="N70" s="1">
        <f>+VLOOKUP($A70,'All effects'!$AB$11:$AM$123,N$1,FALSE)</f>
        <v>-35059617.839265667</v>
      </c>
      <c r="O70" s="1">
        <f t="shared" si="16"/>
        <v>3105739.6092902366</v>
      </c>
      <c r="P70" s="1">
        <f t="shared" si="17"/>
        <v>5288714.3764642542</v>
      </c>
      <c r="Q70" s="1">
        <f t="shared" si="18"/>
        <v>2056594.523363041</v>
      </c>
      <c r="R70" s="1">
        <f t="shared" si="19"/>
        <v>5448583.5258712955</v>
      </c>
      <c r="S70" s="1">
        <f t="shared" si="20"/>
        <v>2216463.6728324476</v>
      </c>
      <c r="T70" s="1">
        <f t="shared" si="31"/>
        <v>40840.592432860234</v>
      </c>
      <c r="U70" s="1">
        <f t="shared" si="32"/>
        <v>124814.97069944498</v>
      </c>
      <c r="V70" s="1">
        <f t="shared" si="33"/>
        <v>2182974.767174026</v>
      </c>
      <c r="W70" s="1">
        <f t="shared" si="34"/>
        <v>-75894.771140437791</v>
      </c>
      <c r="X70" s="1">
        <f t="shared" si="35"/>
        <v>8.5502397236307037E-2</v>
      </c>
      <c r="Y70" s="1">
        <f t="shared" si="36"/>
        <v>5.7679095376914652E-2</v>
      </c>
      <c r="Z70" s="1">
        <f t="shared" si="37"/>
        <v>0.16273258197283502</v>
      </c>
      <c r="AA70" s="1">
        <f t="shared" si="38"/>
        <v>0.2</v>
      </c>
      <c r="AB70" s="1">
        <f t="shared" si="23"/>
        <v>1.6050968501342408E-4</v>
      </c>
      <c r="AC70" s="1">
        <f t="shared" si="24"/>
        <v>2.1647346952948826E-3</v>
      </c>
    </row>
    <row r="71" spans="1:29" x14ac:dyDescent="0.35">
      <c r="A71" s="1" t="s">
        <v>27</v>
      </c>
      <c r="B71" s="1">
        <v>0.94999999999999896</v>
      </c>
      <c r="C71" s="1">
        <v>0.94999999999999896</v>
      </c>
      <c r="D71" s="1">
        <v>-5.0000000000000001E-3</v>
      </c>
      <c r="E71" s="1">
        <v>0.9</v>
      </c>
      <c r="F71" s="1">
        <f>+VLOOKUP($A71,'All effects'!$AB$11:$AM$123,F$1,FALSE)</f>
        <v>703038647.61509895</v>
      </c>
      <c r="G71" s="1">
        <f>+VLOOKUP($A71,'All effects'!$AB$11:$AM$123,G$1,FALSE)</f>
        <v>1703291127.09358</v>
      </c>
      <c r="H71" s="1">
        <f>+VLOOKUP($A71,'All effects'!$AB$11:$AM$123,H$1,FALSE)</f>
        <v>790791532.37583303</v>
      </c>
      <c r="I71" s="1">
        <f>+VLOOKUP($A71,'All effects'!$AB$11:$AM$123,I$1,FALSE)</f>
        <v>1802394253.0757301</v>
      </c>
      <c r="J71" s="1">
        <f>+VLOOKUP($A71,'All effects'!$AB$11:$AM$123,J$1,FALSE)</f>
        <v>889894658.38680696</v>
      </c>
      <c r="K71" s="1">
        <f>+VLOOKUP($A71,'All effects'!$AB$11:$AM$123,K$1,FALSE)</f>
        <v>50984069.860036291</v>
      </c>
      <c r="L71" s="1">
        <f>+VLOOKUP($A71,'All effects'!$AB$11:$AM$123,L$1,FALSE)</f>
        <v>92701963.131654143</v>
      </c>
      <c r="M71" s="1">
        <f>+VLOOKUP($A71,'All effects'!$AB$11:$AM$123,M$1,FALSE)</f>
        <v>1000252479.478483</v>
      </c>
      <c r="N71" s="1">
        <f>+VLOOKUP($A71,'All effects'!$AB$11:$AM$123,N$1,FALSE)</f>
        <v>-57385232.710529342</v>
      </c>
      <c r="O71" s="1">
        <f t="shared" si="16"/>
        <v>2544872.1130198147</v>
      </c>
      <c r="P71" s="1">
        <f t="shared" si="17"/>
        <v>6165604.272821839</v>
      </c>
      <c r="Q71" s="1">
        <f t="shared" si="18"/>
        <v>2862521.6050103283</v>
      </c>
      <c r="R71" s="1">
        <f t="shared" si="19"/>
        <v>6524339.5749003394</v>
      </c>
      <c r="S71" s="1">
        <f t="shared" si="20"/>
        <v>3221256.9071931662</v>
      </c>
      <c r="T71" s="1">
        <f t="shared" si="31"/>
        <v>184553.06551809236</v>
      </c>
      <c r="U71" s="1">
        <f t="shared" si="32"/>
        <v>335564.25609918486</v>
      </c>
      <c r="V71" s="1">
        <f t="shared" si="33"/>
        <v>3620732.1598020308</v>
      </c>
      <c r="W71" s="1">
        <f t="shared" si="34"/>
        <v>-207724.11149739785</v>
      </c>
      <c r="X71" s="1">
        <f t="shared" si="35"/>
        <v>0.10698004544142981</v>
      </c>
      <c r="Y71" s="1">
        <f t="shared" si="36"/>
        <v>5.7679095376910239E-2</v>
      </c>
      <c r="Z71" s="1">
        <f t="shared" si="37"/>
        <v>0.21748640442715655</v>
      </c>
      <c r="AA71" s="1">
        <f t="shared" si="38"/>
        <v>0.2</v>
      </c>
      <c r="AB71" s="1">
        <f t="shared" si="23"/>
        <v>2.6840050430350517E-4</v>
      </c>
      <c r="AC71" s="1">
        <f t="shared" si="24"/>
        <v>3.6198182299831214E-3</v>
      </c>
    </row>
    <row r="72" spans="1:29" x14ac:dyDescent="0.35">
      <c r="A72" s="1" t="s">
        <v>28</v>
      </c>
      <c r="B72" s="1">
        <v>0.94999999999999896</v>
      </c>
      <c r="C72" s="1">
        <v>0.94999999999999896</v>
      </c>
      <c r="D72" s="1">
        <v>-5.0000000000000001E-3</v>
      </c>
      <c r="E72" s="1">
        <v>1.3</v>
      </c>
      <c r="F72" s="1">
        <f>+VLOOKUP($A72,'All effects'!$AB$11:$AM$123,F$1,FALSE)</f>
        <v>411478537.11596</v>
      </c>
      <c r="G72" s="1">
        <f>+VLOOKUP($A72,'All effects'!$AB$11:$AM$123,G$1,FALSE)</f>
        <v>1411733953.12938</v>
      </c>
      <c r="H72" s="1">
        <f>+VLOOKUP($A72,'All effects'!$AB$11:$AM$123,H$1,FALSE)</f>
        <v>749896489.07666397</v>
      </c>
      <c r="I72" s="1">
        <f>+VLOOKUP($A72,'All effects'!$AB$11:$AM$123,I$1,FALSE)</f>
        <v>1492768000.42993</v>
      </c>
      <c r="J72" s="1">
        <f>+VLOOKUP($A72,'All effects'!$AB$11:$AM$123,J$1,FALSE)</f>
        <v>830930536.40603197</v>
      </c>
      <c r="K72" s="1">
        <f>+VLOOKUP($A72,'All effects'!$AB$11:$AM$123,K$1,FALSE)</f>
        <v>50078213.696429551</v>
      </c>
      <c r="L72" s="1">
        <f>+VLOOKUP($A72,'All effects'!$AB$11:$AM$123,L$1,FALSE)</f>
        <v>93450959.841160148</v>
      </c>
      <c r="M72" s="1">
        <f>+VLOOKUP($A72,'All effects'!$AB$11:$AM$123,M$1,FALSE)</f>
        <v>1000255416.0134267</v>
      </c>
      <c r="N72" s="1">
        <f>+VLOOKUP($A72,'All effects'!$AB$11:$AM$123,N$1,FALSE)</f>
        <v>-37661301.155810967</v>
      </c>
      <c r="O72" s="1">
        <f t="shared" si="16"/>
        <v>1489477.5098991385</v>
      </c>
      <c r="P72" s="1">
        <f t="shared" si="17"/>
        <v>5110220.2994238669</v>
      </c>
      <c r="Q72" s="1">
        <f t="shared" si="18"/>
        <v>2714488.9817600469</v>
      </c>
      <c r="R72" s="1">
        <f t="shared" si="19"/>
        <v>5403548.8210917125</v>
      </c>
      <c r="S72" s="1">
        <f t="shared" si="20"/>
        <v>3007817.5035322085</v>
      </c>
      <c r="T72" s="1">
        <f t="shared" si="31"/>
        <v>181274.03086332613</v>
      </c>
      <c r="U72" s="1">
        <f t="shared" si="32"/>
        <v>338275.48804245208</v>
      </c>
      <c r="V72" s="1">
        <f t="shared" si="33"/>
        <v>3620742.7895247526</v>
      </c>
      <c r="W72" s="1">
        <f t="shared" si="34"/>
        <v>-136327.06448868895</v>
      </c>
      <c r="X72" s="1">
        <f t="shared" si="35"/>
        <v>0.10698004544142981</v>
      </c>
      <c r="Y72" s="1">
        <f t="shared" si="36"/>
        <v>5.7679095376910239E-2</v>
      </c>
      <c r="Z72" s="1">
        <f t="shared" si="37"/>
        <v>0.21748640442715655</v>
      </c>
      <c r="AA72" s="1">
        <f t="shared" si="38"/>
        <v>0.2</v>
      </c>
      <c r="AB72" s="1">
        <f t="shared" si="23"/>
        <v>2.6840050430350517E-4</v>
      </c>
      <c r="AC72" s="1">
        <f t="shared" si="24"/>
        <v>3.6198182299831214E-3</v>
      </c>
    </row>
    <row r="73" spans="1:29" x14ac:dyDescent="0.35">
      <c r="A73" s="1" t="s">
        <v>29</v>
      </c>
      <c r="B73" s="1">
        <v>0.94999999999999896</v>
      </c>
      <c r="C73" s="1">
        <v>0.94999999999999896</v>
      </c>
      <c r="D73" s="1">
        <v>0.01</v>
      </c>
      <c r="E73" s="1">
        <v>0.9</v>
      </c>
      <c r="F73" s="1">
        <f>+VLOOKUP($A73,'All effects'!$AB$11:$AM$123,F$1,FALSE)</f>
        <v>-353066755.02147502</v>
      </c>
      <c r="G73" s="1">
        <f>+VLOOKUP($A73,'All effects'!$AB$11:$AM$123,G$1,FALSE)</f>
        <v>651806869.10276604</v>
      </c>
      <c r="H73" s="1">
        <f>+VLOOKUP($A73,'All effects'!$AB$11:$AM$123,H$1,FALSE)</f>
        <v>816281680.66342604</v>
      </c>
      <c r="I73" s="1">
        <f>+VLOOKUP($A73,'All effects'!$AB$11:$AM$123,I$1,FALSE)</f>
        <v>838263575.55944896</v>
      </c>
      <c r="J73" s="1">
        <f>+VLOOKUP($A73,'All effects'!$AB$11:$AM$123,J$1,FALSE)</f>
        <v>1002738387.14893</v>
      </c>
      <c r="K73" s="1">
        <f>+VLOOKUP($A73,'All effects'!$AB$11:$AM$123,K$1,FALSE)</f>
        <v>57059038.62122272</v>
      </c>
      <c r="L73" s="1">
        <f>+VLOOKUP($A73,'All effects'!$AB$11:$AM$123,L$1,FALSE)</f>
        <v>187990655.45187554</v>
      </c>
      <c r="M73" s="1">
        <f>+VLOOKUP($A73,'All effects'!$AB$11:$AM$123,M$1,FALSE)</f>
        <v>1004873624.1242404</v>
      </c>
      <c r="N73" s="1">
        <f>+VLOOKUP($A73,'All effects'!$AB$11:$AM$123,N$1,FALSE)</f>
        <v>-55525089.626029618</v>
      </c>
      <c r="O73" s="1">
        <f t="shared" si="16"/>
        <v>-956282.02099520934</v>
      </c>
      <c r="P73" s="1">
        <f t="shared" si="17"/>
        <v>1765420.2249833478</v>
      </c>
      <c r="Q73" s="1">
        <f t="shared" si="18"/>
        <v>2210900.5851845439</v>
      </c>
      <c r="R73" s="1">
        <f t="shared" si="19"/>
        <v>2270438.5920274556</v>
      </c>
      <c r="S73" s="1">
        <f t="shared" si="20"/>
        <v>2715918.9523067134</v>
      </c>
      <c r="T73" s="1">
        <f t="shared" si="31"/>
        <v>154544.52165972898</v>
      </c>
      <c r="U73" s="1">
        <f t="shared" si="32"/>
        <v>509173.07100409135</v>
      </c>
      <c r="V73" s="1">
        <f t="shared" si="33"/>
        <v>2721702.2459785556</v>
      </c>
      <c r="W73" s="1">
        <f t="shared" si="34"/>
        <v>-150389.81769974381</v>
      </c>
      <c r="X73" s="1">
        <f t="shared" si="35"/>
        <v>0.10698004544142981</v>
      </c>
      <c r="Y73" s="1">
        <f t="shared" si="36"/>
        <v>5.7679095376910239E-2</v>
      </c>
      <c r="Z73" s="1">
        <f t="shared" si="37"/>
        <v>0.16273258197283502</v>
      </c>
      <c r="AA73" s="1">
        <f t="shared" si="38"/>
        <v>0.2</v>
      </c>
      <c r="AB73" s="1">
        <f t="shared" si="23"/>
        <v>2.0082867792662175E-4</v>
      </c>
      <c r="AC73" s="1">
        <f t="shared" si="24"/>
        <v>2.7085020251681421E-3</v>
      </c>
    </row>
    <row r="74" spans="1:29" x14ac:dyDescent="0.35">
      <c r="A74" s="1" t="s">
        <v>30</v>
      </c>
      <c r="B74" s="1">
        <v>0.94999999999999896</v>
      </c>
      <c r="C74" s="1">
        <v>0.94999999999999896</v>
      </c>
      <c r="D74" s="1">
        <v>0.01</v>
      </c>
      <c r="E74" s="1">
        <v>1.3</v>
      </c>
      <c r="F74" s="1">
        <f>+VLOOKUP($A74,'All effects'!$AB$11:$AM$123,F$1,FALSE)</f>
        <v>-574431784.663499</v>
      </c>
      <c r="G74" s="1">
        <f>+VLOOKUP($A74,'All effects'!$AB$11:$AM$123,G$1,FALSE)</f>
        <v>430441728.58918297</v>
      </c>
      <c r="H74" s="1">
        <f>+VLOOKUP($A74,'All effects'!$AB$11:$AM$123,H$1,FALSE)</f>
        <v>481518063.43470401</v>
      </c>
      <c r="I74" s="1">
        <f>+VLOOKUP($A74,'All effects'!$AB$11:$AM$123,I$1,FALSE)</f>
        <v>590745446.53659499</v>
      </c>
      <c r="J74" s="1">
        <f>+VLOOKUP($A74,'All effects'!$AB$11:$AM$123,J$1,FALSE)</f>
        <v>641821781.41094303</v>
      </c>
      <c r="K74" s="1">
        <f>+VLOOKUP($A74,'All effects'!$AB$11:$AM$123,K$1,FALSE)</f>
        <v>70415099.128722697</v>
      </c>
      <c r="L74" s="1">
        <f>+VLOOKUP($A74,'All effects'!$AB$11:$AM$123,L$1,FALSE)</f>
        <v>195308529.80699921</v>
      </c>
      <c r="M74" s="1">
        <f>+VLOOKUP($A74,'All effects'!$AB$11:$AM$123,M$1,FALSE)</f>
        <v>1004873513.2526814</v>
      </c>
      <c r="N74" s="1">
        <f>+VLOOKUP($A74,'All effects'!$AB$11:$AM$123,N$1,FALSE)</f>
        <v>-35410287.26913514</v>
      </c>
      <c r="O74" s="1">
        <f t="shared" si="16"/>
        <v>-1555849.6520820372</v>
      </c>
      <c r="P74" s="1">
        <f t="shared" si="17"/>
        <v>1165852.2936006777</v>
      </c>
      <c r="Q74" s="1">
        <f t="shared" si="18"/>
        <v>1304192.6499679377</v>
      </c>
      <c r="R74" s="1">
        <f t="shared" si="19"/>
        <v>1600035.238303226</v>
      </c>
      <c r="S74" s="1">
        <f t="shared" si="20"/>
        <v>1738375.5947485638</v>
      </c>
      <c r="T74" s="1">
        <f t="shared" si="31"/>
        <v>190719.43859256091</v>
      </c>
      <c r="U74" s="1">
        <f t="shared" si="32"/>
        <v>528993.54851486976</v>
      </c>
      <c r="V74" s="1">
        <f t="shared" si="33"/>
        <v>2721701.9456827133</v>
      </c>
      <c r="W74" s="1">
        <f t="shared" si="34"/>
        <v>-95908.834780238205</v>
      </c>
      <c r="X74" s="1">
        <f t="shared" si="35"/>
        <v>0.10698004544142981</v>
      </c>
      <c r="Y74" s="1">
        <f t="shared" si="36"/>
        <v>5.7679095376910239E-2</v>
      </c>
      <c r="Z74" s="1">
        <f t="shared" si="37"/>
        <v>0.16273258197283502</v>
      </c>
      <c r="AA74" s="1">
        <f t="shared" si="38"/>
        <v>0.2</v>
      </c>
      <c r="AB74" s="1">
        <f t="shared" si="23"/>
        <v>2.0082867792662175E-4</v>
      </c>
      <c r="AC74" s="1">
        <f t="shared" si="24"/>
        <v>2.7085020251681421E-3</v>
      </c>
    </row>
    <row r="75" spans="1:29" x14ac:dyDescent="0.35">
      <c r="A75" s="1" t="s">
        <v>32</v>
      </c>
      <c r="B75" s="1">
        <v>0.94999999999999896</v>
      </c>
      <c r="C75" s="1">
        <v>1</v>
      </c>
      <c r="D75" s="1">
        <v>-5.0000000000000001E-3</v>
      </c>
      <c r="E75" s="1">
        <v>0.9</v>
      </c>
      <c r="F75" s="1">
        <f>+VLOOKUP($A75,'All effects'!$AB$11:$AM$123,F$1,FALSE)</f>
        <v>2488574001.7311902</v>
      </c>
      <c r="G75" s="1">
        <f>+VLOOKUP($A75,'All effects'!$AB$11:$AM$123,G$1,FALSE)</f>
        <v>3489482540.1673298</v>
      </c>
      <c r="H75" s="1">
        <f>+VLOOKUP($A75,'All effects'!$AB$11:$AM$123,H$1,FALSE)</f>
        <v>1279011979.9075301</v>
      </c>
      <c r="I75" s="1">
        <f>+VLOOKUP($A75,'All effects'!$AB$11:$AM$123,I$1,FALSE)</f>
        <v>3556304554.8777499</v>
      </c>
      <c r="J75" s="1">
        <f>+VLOOKUP($A75,'All effects'!$AB$11:$AM$123,J$1,FALSE)</f>
        <v>1345833994.64678</v>
      </c>
      <c r="K75" s="1">
        <f>+VLOOKUP($A75,'All effects'!$AB$11:$AM$123,K$1,FALSE)</f>
        <v>52499634.797830917</v>
      </c>
      <c r="L75" s="1">
        <f>+VLOOKUP($A75,'All effects'!$AB$11:$AM$123,L$1,FALSE)</f>
        <v>61847839.881040044</v>
      </c>
      <c r="M75" s="1">
        <f>+VLOOKUP($A75,'All effects'!$AB$11:$AM$123,M$1,FALSE)</f>
        <v>1000908538.4361429</v>
      </c>
      <c r="N75" s="1">
        <f>+VLOOKUP($A75,'All effects'!$AB$11:$AM$123,N$1,FALSE)</f>
        <v>-57473809.627216436</v>
      </c>
      <c r="O75" s="1">
        <f t="shared" si="16"/>
        <v>60907695.150185049</v>
      </c>
      <c r="P75" s="1">
        <f t="shared" si="17"/>
        <v>85404869.873491004</v>
      </c>
      <c r="Q75" s="1">
        <f t="shared" si="18"/>
        <v>31303739.294652168</v>
      </c>
      <c r="R75" s="1">
        <f t="shared" si="19"/>
        <v>87040334.560686216</v>
      </c>
      <c r="S75" s="1">
        <f t="shared" si="20"/>
        <v>32939203.98255299</v>
      </c>
      <c r="T75" s="1">
        <f t="shared" si="31"/>
        <v>1284925.3225091486</v>
      </c>
      <c r="U75" s="1">
        <f t="shared" si="32"/>
        <v>1513722.0651470695</v>
      </c>
      <c r="V75" s="1">
        <f t="shared" si="33"/>
        <v>24497174.723306037</v>
      </c>
      <c r="W75" s="1">
        <f t="shared" si="34"/>
        <v>-1406667.9445574291</v>
      </c>
      <c r="X75" s="1">
        <f t="shared" si="35"/>
        <v>0.10698004544142981</v>
      </c>
      <c r="Y75" s="1">
        <f t="shared" si="36"/>
        <v>0.38998983123577174</v>
      </c>
      <c r="Z75" s="1">
        <f t="shared" si="37"/>
        <v>0.21748640442715655</v>
      </c>
      <c r="AA75" s="1">
        <f t="shared" si="38"/>
        <v>0.2</v>
      </c>
      <c r="AB75" s="1">
        <f t="shared" si="23"/>
        <v>1.8147557046954363E-3</v>
      </c>
      <c r="AC75" s="1">
        <f t="shared" si="24"/>
        <v>2.4474938301137228E-2</v>
      </c>
    </row>
    <row r="76" spans="1:29" x14ac:dyDescent="0.35">
      <c r="A76" s="1" t="s">
        <v>33</v>
      </c>
      <c r="B76" s="1">
        <v>0.94999999999999896</v>
      </c>
      <c r="C76" s="1">
        <v>1</v>
      </c>
      <c r="D76" s="1">
        <v>-5.0000000000000001E-3</v>
      </c>
      <c r="E76" s="1">
        <v>1.3</v>
      </c>
      <c r="F76" s="1">
        <f>+VLOOKUP($A76,'All effects'!$AB$11:$AM$123,F$1,FALSE)</f>
        <v>1358950636.2983601</v>
      </c>
      <c r="G76" s="1">
        <f>+VLOOKUP($A76,'All effects'!$AB$11:$AM$123,G$1,FALSE)</f>
        <v>2359859298.1037798</v>
      </c>
      <c r="H76" s="1">
        <f>+VLOOKUP($A76,'All effects'!$AB$11:$AM$123,H$1,FALSE)</f>
        <v>1025924953.82402</v>
      </c>
      <c r="I76" s="1">
        <f>+VLOOKUP($A76,'All effects'!$AB$11:$AM$123,I$1,FALSE)</f>
        <v>2424462736.2724099</v>
      </c>
      <c r="J76" s="1">
        <f>+VLOOKUP($A76,'All effects'!$AB$11:$AM$123,J$1,FALSE)</f>
        <v>1090528392.0214801</v>
      </c>
      <c r="K76" s="1">
        <f>+VLOOKUP($A76,'All effects'!$AB$11:$AM$123,K$1,FALSE)</f>
        <v>51283694.613894187</v>
      </c>
      <c r="L76" s="1">
        <f>+VLOOKUP($A76,'All effects'!$AB$11:$AM$123,L$1,FALSE)</f>
        <v>78037318.659326211</v>
      </c>
      <c r="M76" s="1">
        <f>+VLOOKUP($A76,'All effects'!$AB$11:$AM$123,M$1,FALSE)</f>
        <v>1000908661.8054137</v>
      </c>
      <c r="N76" s="1">
        <f>+VLOOKUP($A76,'All effects'!$AB$11:$AM$123,N$1,FALSE)</f>
        <v>-37849814.123200484</v>
      </c>
      <c r="O76" s="1">
        <f t="shared" si="16"/>
        <v>33260232.977693539</v>
      </c>
      <c r="P76" s="1">
        <f t="shared" si="17"/>
        <v>57757410.720455013</v>
      </c>
      <c r="Q76" s="1">
        <f t="shared" si="18"/>
        <v>25109449.946439948</v>
      </c>
      <c r="R76" s="1">
        <f t="shared" si="19"/>
        <v>59338575.883673571</v>
      </c>
      <c r="S76" s="1">
        <f t="shared" si="20"/>
        <v>26690615.110364117</v>
      </c>
      <c r="T76" s="1">
        <f t="shared" si="31"/>
        <v>1255165.2615294238</v>
      </c>
      <c r="U76" s="1">
        <f t="shared" si="32"/>
        <v>1909958.5593731939</v>
      </c>
      <c r="V76" s="1">
        <f t="shared" si="33"/>
        <v>24497177.742761329</v>
      </c>
      <c r="W76" s="1">
        <f t="shared" si="34"/>
        <v>-926371.86537484429</v>
      </c>
      <c r="X76" s="1">
        <f t="shared" si="35"/>
        <v>0.10698004544142981</v>
      </c>
      <c r="Y76" s="1">
        <f t="shared" si="36"/>
        <v>0.38998983123577174</v>
      </c>
      <c r="Z76" s="1">
        <f t="shared" si="37"/>
        <v>0.21748640442715655</v>
      </c>
      <c r="AA76" s="1">
        <f t="shared" si="38"/>
        <v>0.2</v>
      </c>
      <c r="AB76" s="1">
        <f t="shared" si="23"/>
        <v>1.8147557046954363E-3</v>
      </c>
      <c r="AC76" s="1">
        <f t="shared" si="24"/>
        <v>2.4474938301137228E-2</v>
      </c>
    </row>
    <row r="77" spans="1:29" x14ac:dyDescent="0.35">
      <c r="A77" s="1" t="s">
        <v>34</v>
      </c>
      <c r="B77" s="1">
        <v>0.94999999999999896</v>
      </c>
      <c r="C77" s="1">
        <v>1</v>
      </c>
      <c r="D77" s="1">
        <v>0.01</v>
      </c>
      <c r="E77" s="1">
        <v>0.9</v>
      </c>
      <c r="F77" s="1">
        <f>+VLOOKUP($A77,'All effects'!$AB$11:$AM$123,F$1,FALSE)</f>
        <v>1062625625.0434901</v>
      </c>
      <c r="G77" s="1">
        <f>+VLOOKUP($A77,'All effects'!$AB$11:$AM$123,G$1,FALSE)</f>
        <v>2076526219.6150601</v>
      </c>
      <c r="H77" s="1">
        <f>+VLOOKUP($A77,'All effects'!$AB$11:$AM$123,H$1,FALSE)</f>
        <v>656170905.61067903</v>
      </c>
      <c r="I77" s="1">
        <f>+VLOOKUP($A77,'All effects'!$AB$11:$AM$123,I$1,FALSE)</f>
        <v>2201805416.5412302</v>
      </c>
      <c r="J77" s="1">
        <f>+VLOOKUP($A77,'All effects'!$AB$11:$AM$123,J$1,FALSE)</f>
        <v>781450102.56567395</v>
      </c>
      <c r="K77" s="1">
        <f>+VLOOKUP($A77,'All effects'!$AB$11:$AM$123,K$1,FALSE)</f>
        <v>38934324.909439638</v>
      </c>
      <c r="L77" s="1">
        <f>+VLOOKUP($A77,'All effects'!$AB$11:$AM$123,L$1,FALSE)</f>
        <v>108783106.38703516</v>
      </c>
      <c r="M77" s="1">
        <f>+VLOOKUP($A77,'All effects'!$AB$11:$AM$123,M$1,FALSE)</f>
        <v>1013900594.5715626</v>
      </c>
      <c r="N77" s="1">
        <f>+VLOOKUP($A77,'All effects'!$AB$11:$AM$123,N$1,FALSE)</f>
        <v>-55430415.448572159</v>
      </c>
      <c r="O77" s="1">
        <f t="shared" si="16"/>
        <v>19460065.247218139</v>
      </c>
      <c r="P77" s="1">
        <f t="shared" si="17"/>
        <v>38027819.740950122</v>
      </c>
      <c r="Q77" s="1">
        <f t="shared" si="18"/>
        <v>12016582.63792333</v>
      </c>
      <c r="R77" s="1">
        <f t="shared" si="19"/>
        <v>40322081.509955153</v>
      </c>
      <c r="S77" s="1">
        <f t="shared" si="20"/>
        <v>14310844.40745624</v>
      </c>
      <c r="T77" s="1">
        <f t="shared" si="31"/>
        <v>713011.69973486837</v>
      </c>
      <c r="U77" s="1">
        <f t="shared" si="32"/>
        <v>1992165.7244056552</v>
      </c>
      <c r="V77" s="1">
        <f t="shared" si="33"/>
        <v>18567754.493731845</v>
      </c>
      <c r="W77" s="1">
        <f t="shared" si="34"/>
        <v>-1015107.7443342055</v>
      </c>
      <c r="X77" s="1">
        <f t="shared" si="35"/>
        <v>0.10698004544142981</v>
      </c>
      <c r="Y77" s="1">
        <f t="shared" si="36"/>
        <v>0.38998983123577174</v>
      </c>
      <c r="Z77" s="1">
        <f t="shared" si="37"/>
        <v>0.16273258197283502</v>
      </c>
      <c r="AA77" s="1">
        <f t="shared" si="38"/>
        <v>0.2</v>
      </c>
      <c r="AB77" s="1">
        <f t="shared" si="23"/>
        <v>1.3578774372258867E-3</v>
      </c>
      <c r="AC77" s="1">
        <f t="shared" si="24"/>
        <v>1.8313190260607255E-2</v>
      </c>
    </row>
    <row r="78" spans="1:29" x14ac:dyDescent="0.35">
      <c r="A78" s="1" t="s">
        <v>35</v>
      </c>
      <c r="B78" s="1">
        <v>0.94999999999999896</v>
      </c>
      <c r="C78" s="1">
        <v>1</v>
      </c>
      <c r="D78" s="1">
        <v>0.01</v>
      </c>
      <c r="E78" s="1">
        <v>1.3</v>
      </c>
      <c r="F78" s="1">
        <f>+VLOOKUP($A78,'All effects'!$AB$11:$AM$123,F$1,FALSE)</f>
        <v>-267896460.90885201</v>
      </c>
      <c r="G78" s="1">
        <f>+VLOOKUP($A78,'All effects'!$AB$11:$AM$123,G$1,FALSE)</f>
        <v>746004385.52125096</v>
      </c>
      <c r="H78" s="1">
        <f>+VLOOKUP($A78,'All effects'!$AB$11:$AM$123,H$1,FALSE)</f>
        <v>-110088429.528943</v>
      </c>
      <c r="I78" s="1">
        <f>+VLOOKUP($A78,'All effects'!$AB$11:$AM$123,I$1,FALSE)</f>
        <v>876727369.17044795</v>
      </c>
      <c r="J78" s="1">
        <f>+VLOOKUP($A78,'All effects'!$AB$11:$AM$123,J$1,FALSE)</f>
        <v>20634554.1490793</v>
      </c>
      <c r="K78" s="1">
        <f>+VLOOKUP($A78,'All effects'!$AB$11:$AM$123,K$1,FALSE)</f>
        <v>43864672.725992896</v>
      </c>
      <c r="L78" s="1">
        <f>+VLOOKUP($A78,'All effects'!$AB$11:$AM$123,L$1,FALSE)</f>
        <v>139234008.61780158</v>
      </c>
      <c r="M78" s="1">
        <f>+VLOOKUP($A78,'All effects'!$AB$11:$AM$123,M$1,FALSE)</f>
        <v>1013900846.4301033</v>
      </c>
      <c r="N78" s="1">
        <f>+VLOOKUP($A78,'All effects'!$AB$11:$AM$123,N$1,FALSE)</f>
        <v>-35353647.757387862</v>
      </c>
      <c r="O78" s="1">
        <f t="shared" si="16"/>
        <v>-4906038.8587671407</v>
      </c>
      <c r="P78" s="1">
        <f t="shared" si="17"/>
        <v>13661720.247298073</v>
      </c>
      <c r="Q78" s="1">
        <f t="shared" si="18"/>
        <v>-2016070.3554549871</v>
      </c>
      <c r="R78" s="1">
        <f t="shared" si="19"/>
        <v>16055675.118300069</v>
      </c>
      <c r="S78" s="1">
        <f t="shared" si="20"/>
        <v>377884.51607489208</v>
      </c>
      <c r="T78" s="1">
        <f t="shared" si="31"/>
        <v>803302.09735037782</v>
      </c>
      <c r="U78" s="1">
        <f t="shared" si="32"/>
        <v>2549818.8905648305</v>
      </c>
      <c r="V78" s="1">
        <f t="shared" si="33"/>
        <v>18567759.106065221</v>
      </c>
      <c r="W78" s="1">
        <f t="shared" si="34"/>
        <v>-647438.07778753492</v>
      </c>
      <c r="X78" s="1">
        <f t="shared" ref="X78:X109" si="39">+VLOOKUP(B78,$AE$14:$AI$26,3,FALSE)</f>
        <v>0.10698004544142981</v>
      </c>
      <c r="Y78" s="1">
        <f t="shared" ref="Y78:Y109" si="40">+VLOOKUP(C78,$AK$14:$AO$22,3,FALSE)</f>
        <v>0.38998983123577174</v>
      </c>
      <c r="Z78" s="1">
        <f t="shared" ref="Z78:Z109" si="41">+VLOOKUP(D78,$AQ$14:$AU$18,3,FALSE)</f>
        <v>0.16273258197283502</v>
      </c>
      <c r="AA78" s="1">
        <f t="shared" ref="AA78:AA109" si="42">+VLOOKUP(E78,$AW$14:$BA$18,3,FALSE)</f>
        <v>0.2</v>
      </c>
      <c r="AB78" s="1">
        <f t="shared" si="23"/>
        <v>1.3578774372258867E-3</v>
      </c>
      <c r="AC78" s="1">
        <f t="shared" si="24"/>
        <v>1.8313190260607255E-2</v>
      </c>
    </row>
    <row r="79" spans="1:29" x14ac:dyDescent="0.35">
      <c r="A79" s="1" t="s">
        <v>37</v>
      </c>
      <c r="B79" s="1">
        <v>0.94999999999999896</v>
      </c>
      <c r="C79" s="1">
        <v>1.05</v>
      </c>
      <c r="D79" s="1">
        <v>-5.0000000000000001E-3</v>
      </c>
      <c r="E79" s="1">
        <v>0.9</v>
      </c>
      <c r="F79" s="1">
        <f>+VLOOKUP($A79,'All effects'!$AB$11:$AM$123,F$1,FALSE)</f>
        <v>1091858662.6939399</v>
      </c>
      <c r="G79" s="1">
        <f>+VLOOKUP($A79,'All effects'!$AB$11:$AM$123,G$1,FALSE)</f>
        <v>2067132606.5154901</v>
      </c>
      <c r="H79" s="1">
        <f>+VLOOKUP($A79,'All effects'!$AB$11:$AM$123,H$1,FALSE)</f>
        <v>1165537612.8745</v>
      </c>
      <c r="I79" s="1">
        <f>+VLOOKUP($A79,'All effects'!$AB$11:$AM$123,I$1,FALSE)</f>
        <v>2168794533.4860702</v>
      </c>
      <c r="J79" s="1">
        <f>+VLOOKUP($A79,'All effects'!$AB$11:$AM$123,J$1,FALSE)</f>
        <v>1267199539.8738999</v>
      </c>
      <c r="K79" s="1">
        <f>+VLOOKUP($A79,'All effects'!$AB$11:$AM$123,K$1,FALSE)</f>
        <v>56350846.818463363</v>
      </c>
      <c r="L79" s="1">
        <f>+VLOOKUP($A79,'All effects'!$AB$11:$AM$123,L$1,FALSE)</f>
        <v>100419280.30573881</v>
      </c>
      <c r="M79" s="1">
        <f>+VLOOKUP($A79,'All effects'!$AB$11:$AM$123,M$1,FALSE)</f>
        <v>975273943.82154906</v>
      </c>
      <c r="N79" s="1">
        <f>+VLOOKUP($A79,'All effects'!$AB$11:$AM$123,N$1,FALSE)</f>
        <v>-57593493.48330114</v>
      </c>
      <c r="O79" s="1">
        <f t="shared" ref="O79:O126" si="43">+F79*$AC79</f>
        <v>3952329.8917848193</v>
      </c>
      <c r="P79" s="1">
        <f t="shared" ref="P79:P126" si="44">+G79*$AC79</f>
        <v>7482644.2928578723</v>
      </c>
      <c r="Q79" s="1">
        <f t="shared" ref="Q79:Q126" si="45">+H79*$AC79</f>
        <v>4219034.2988144495</v>
      </c>
      <c r="R79" s="1">
        <f t="shared" ref="R79:R126" si="46">+I79*$AC79</f>
        <v>7850641.9894012194</v>
      </c>
      <c r="S79" s="1">
        <f t="shared" ref="S79:S126" si="47">+J79*$AC79</f>
        <v>4587031.9954621186</v>
      </c>
      <c r="T79" s="1">
        <f t="shared" si="31"/>
        <v>203979.82258847571</v>
      </c>
      <c r="U79" s="1">
        <f t="shared" si="32"/>
        <v>363499.5414925263</v>
      </c>
      <c r="V79" s="1">
        <f t="shared" si="33"/>
        <v>3530314.4010730488</v>
      </c>
      <c r="W79" s="1">
        <f t="shared" si="34"/>
        <v>-208477.97763928358</v>
      </c>
      <c r="X79" s="1">
        <f t="shared" si="39"/>
        <v>0.10698004544142981</v>
      </c>
      <c r="Y79" s="1">
        <f t="shared" si="40"/>
        <v>5.7679095376914652E-2</v>
      </c>
      <c r="Z79" s="1">
        <f t="shared" si="41"/>
        <v>0.21748640442715655</v>
      </c>
      <c r="AA79" s="1">
        <f t="shared" si="42"/>
        <v>0.2</v>
      </c>
      <c r="AB79" s="1">
        <f t="shared" ref="AB79:AB126" si="48">+X79*Y79*Z79*AA79</f>
        <v>2.6840050430352577E-4</v>
      </c>
      <c r="AC79" s="1">
        <f t="shared" ref="AC79:AC126" si="49">+AB79/SUM($AB$14:$AB$126)</f>
        <v>3.6198182299833994E-3</v>
      </c>
    </row>
    <row r="80" spans="1:29" x14ac:dyDescent="0.35">
      <c r="A80" s="1" t="s">
        <v>38</v>
      </c>
      <c r="B80" s="1">
        <v>0.94999999999999896</v>
      </c>
      <c r="C80" s="1">
        <v>1.05</v>
      </c>
      <c r="D80" s="1">
        <v>-5.0000000000000001E-3</v>
      </c>
      <c r="E80" s="1">
        <v>1.3</v>
      </c>
      <c r="F80" s="1">
        <f>+VLOOKUP($A80,'All effects'!$AB$11:$AM$123,F$1,FALSE)</f>
        <v>-823932795.57040799</v>
      </c>
      <c r="G80" s="1">
        <f>+VLOOKUP($A80,'All effects'!$AB$11:$AM$123,G$1,FALSE)</f>
        <v>151341170.383508</v>
      </c>
      <c r="H80" s="1">
        <f>+VLOOKUP($A80,'All effects'!$AB$11:$AM$123,H$1,FALSE)</f>
        <v>458939020.54319</v>
      </c>
      <c r="I80" s="1">
        <f>+VLOOKUP($A80,'All effects'!$AB$11:$AM$123,I$1,FALSE)</f>
        <v>266968088.585529</v>
      </c>
      <c r="J80" s="1">
        <f>+VLOOKUP($A80,'All effects'!$AB$11:$AM$123,J$1,FALSE)</f>
        <v>574565938.77403796</v>
      </c>
      <c r="K80" s="1">
        <f>+VLOOKUP($A80,'All effects'!$AB$11:$AM$123,K$1,FALSE)</f>
        <v>44298454.942588761</v>
      </c>
      <c r="L80" s="1">
        <f>+VLOOKUP($A80,'All effects'!$AB$11:$AM$123,L$1,FALSE)</f>
        <v>122198601.5973618</v>
      </c>
      <c r="M80" s="1">
        <f>+VLOOKUP($A80,'All effects'!$AB$11:$AM$123,M$1,FALSE)</f>
        <v>975273965.9539156</v>
      </c>
      <c r="N80" s="1">
        <f>+VLOOKUP($A80,'All effects'!$AB$11:$AM$123,N$1,FALSE)</f>
        <v>-37726771.54724849</v>
      </c>
      <c r="O80" s="1">
        <f t="shared" si="43"/>
        <v>-2982486.9536869484</v>
      </c>
      <c r="P80" s="1">
        <f t="shared" si="44"/>
        <v>547827.52750124596</v>
      </c>
      <c r="Q80" s="1">
        <f t="shared" si="45"/>
        <v>1661275.833012965</v>
      </c>
      <c r="R80" s="1">
        <f t="shared" si="46"/>
        <v>966375.95388572093</v>
      </c>
      <c r="S80" s="1">
        <f t="shared" si="47"/>
        <v>2079824.2595017883</v>
      </c>
      <c r="T80" s="1">
        <f t="shared" si="31"/>
        <v>160352.35476128102</v>
      </c>
      <c r="U80" s="1">
        <f t="shared" si="32"/>
        <v>442336.72574060882</v>
      </c>
      <c r="V80" s="1">
        <f t="shared" si="33"/>
        <v>3530314.481188193</v>
      </c>
      <c r="W80" s="1">
        <f t="shared" si="34"/>
        <v>-136564.05540514909</v>
      </c>
      <c r="X80" s="1">
        <f t="shared" si="39"/>
        <v>0.10698004544142981</v>
      </c>
      <c r="Y80" s="1">
        <f t="shared" si="40"/>
        <v>5.7679095376914652E-2</v>
      </c>
      <c r="Z80" s="1">
        <f t="shared" si="41"/>
        <v>0.21748640442715655</v>
      </c>
      <c r="AA80" s="1">
        <f t="shared" si="42"/>
        <v>0.2</v>
      </c>
      <c r="AB80" s="1">
        <f t="shared" si="48"/>
        <v>2.6840050430352577E-4</v>
      </c>
      <c r="AC80" s="1">
        <f t="shared" si="49"/>
        <v>3.6198182299833994E-3</v>
      </c>
    </row>
    <row r="81" spans="1:29" x14ac:dyDescent="0.35">
      <c r="A81" s="1" t="s">
        <v>39</v>
      </c>
      <c r="B81" s="1">
        <v>0.94999999999999896</v>
      </c>
      <c r="C81" s="1">
        <v>1.05</v>
      </c>
      <c r="D81" s="1">
        <v>0.01</v>
      </c>
      <c r="E81" s="1">
        <v>0.9</v>
      </c>
      <c r="F81" s="1">
        <f>+VLOOKUP($A81,'All effects'!$AB$11:$AM$123,F$1,FALSE)</f>
        <v>-1712423374.01262</v>
      </c>
      <c r="G81" s="1">
        <f>+VLOOKUP($A81,'All effects'!$AB$11:$AM$123,G$1,FALSE)</f>
        <v>-719483993.6882</v>
      </c>
      <c r="H81" s="1">
        <f>+VLOOKUP($A81,'All effects'!$AB$11:$AM$123,H$1,FALSE)</f>
        <v>224257028.30623701</v>
      </c>
      <c r="I81" s="1">
        <f>+VLOOKUP($A81,'All effects'!$AB$11:$AM$123,I$1,FALSE)</f>
        <v>-500768166.26817602</v>
      </c>
      <c r="J81" s="1">
        <f>+VLOOKUP($A81,'All effects'!$AB$11:$AM$123,J$1,FALSE)</f>
        <v>442972855.75508898</v>
      </c>
      <c r="K81" s="1">
        <f>+VLOOKUP($A81,'All effects'!$AB$11:$AM$123,K$1,FALSE)</f>
        <v>36863401.830004767</v>
      </c>
      <c r="L81" s="1">
        <f>+VLOOKUP($A81,'All effects'!$AB$11:$AM$123,L$1,FALSE)</f>
        <v>200057517.87118027</v>
      </c>
      <c r="M81" s="1">
        <f>+VLOOKUP($A81,'All effects'!$AB$11:$AM$123,M$1,FALSE)</f>
        <v>992939380.32442057</v>
      </c>
      <c r="N81" s="1">
        <f>+VLOOKUP($A81,'All effects'!$AB$11:$AM$123,N$1,FALSE)</f>
        <v>-55521711.378848307</v>
      </c>
      <c r="O81" s="1">
        <f t="shared" si="43"/>
        <v>-4638102.1764587983</v>
      </c>
      <c r="P81" s="1">
        <f t="shared" si="44"/>
        <v>-1948723.8539807012</v>
      </c>
      <c r="Q81" s="1">
        <f t="shared" si="45"/>
        <v>607400.61532567872</v>
      </c>
      <c r="R81" s="1">
        <f t="shared" si="46"/>
        <v>-1356331.5924771952</v>
      </c>
      <c r="S81" s="1">
        <f t="shared" si="47"/>
        <v>1199792.8769072655</v>
      </c>
      <c r="T81" s="1">
        <f t="shared" si="31"/>
        <v>99844.598511162534</v>
      </c>
      <c r="U81" s="1">
        <f t="shared" si="32"/>
        <v>541856.19230424496</v>
      </c>
      <c r="V81" s="1">
        <f t="shared" si="33"/>
        <v>2689378.3224780988</v>
      </c>
      <c r="W81" s="1">
        <f t="shared" si="34"/>
        <v>-150380.66771042321</v>
      </c>
      <c r="X81" s="1">
        <f t="shared" si="39"/>
        <v>0.10698004544142981</v>
      </c>
      <c r="Y81" s="1">
        <f t="shared" si="40"/>
        <v>5.7679095376914652E-2</v>
      </c>
      <c r="Z81" s="1">
        <f t="shared" si="41"/>
        <v>0.16273258197283502</v>
      </c>
      <c r="AA81" s="1">
        <f t="shared" si="42"/>
        <v>0.2</v>
      </c>
      <c r="AB81" s="1">
        <f t="shared" si="48"/>
        <v>2.0082867792663709E-4</v>
      </c>
      <c r="AC81" s="1">
        <f t="shared" si="49"/>
        <v>2.708502025168349E-3</v>
      </c>
    </row>
    <row r="82" spans="1:29" x14ac:dyDescent="0.35">
      <c r="A82" s="1" t="s">
        <v>40</v>
      </c>
      <c r="B82" s="1">
        <v>0.94999999999999896</v>
      </c>
      <c r="C82" s="1">
        <v>1.05</v>
      </c>
      <c r="D82" s="1">
        <v>0.01</v>
      </c>
      <c r="E82" s="1">
        <v>1.3</v>
      </c>
      <c r="F82" s="1">
        <f>+VLOOKUP($A82,'All effects'!$AB$11:$AM$123,F$1,FALSE)</f>
        <v>-1102960895.8756199</v>
      </c>
      <c r="G82" s="1">
        <f>+VLOOKUP($A82,'All effects'!$AB$11:$AM$123,G$1,FALSE)</f>
        <v>-110021698.001662</v>
      </c>
      <c r="H82" s="1">
        <f>+VLOOKUP($A82,'All effects'!$AB$11:$AM$123,H$1,FALSE)</f>
        <v>473892800.26059198</v>
      </c>
      <c r="I82" s="1">
        <f>+VLOOKUP($A82,'All effects'!$AB$11:$AM$123,I$1,FALSE)</f>
        <v>94344811.320485502</v>
      </c>
      <c r="J82" s="1">
        <f>+VLOOKUP($A82,'All effects'!$AB$11:$AM$123,J$1,FALSE)</f>
        <v>678259309.61156702</v>
      </c>
      <c r="K82" s="1">
        <f>+VLOOKUP($A82,'All effects'!$AB$11:$AM$123,K$1,FALSE)</f>
        <v>62099546.905304469</v>
      </c>
      <c r="L82" s="1">
        <f>+VLOOKUP($A82,'All effects'!$AB$11:$AM$123,L$1,FALSE)</f>
        <v>230352877.94316638</v>
      </c>
      <c r="M82" s="1">
        <f>+VLOOKUP($A82,'All effects'!$AB$11:$AM$123,M$1,FALSE)</f>
        <v>992939197.87396514</v>
      </c>
      <c r="N82" s="1">
        <f>+VLOOKUP($A82,'All effects'!$AB$11:$AM$123,N$1,FALSE)</f>
        <v>-36113178.284286194</v>
      </c>
      <c r="O82" s="1">
        <f t="shared" si="43"/>
        <v>-2987371.8201606129</v>
      </c>
      <c r="P82" s="1">
        <f t="shared" si="44"/>
        <v>-297993.99184996204</v>
      </c>
      <c r="Q82" s="1">
        <f t="shared" si="45"/>
        <v>1283539.6092185134</v>
      </c>
      <c r="R82" s="1">
        <f t="shared" si="46"/>
        <v>255533.11252566075</v>
      </c>
      <c r="S82" s="1">
        <f t="shared" si="47"/>
        <v>1837066.7136722156</v>
      </c>
      <c r="T82" s="1">
        <f t="shared" si="31"/>
        <v>168196.74855505404</v>
      </c>
      <c r="U82" s="1">
        <f t="shared" si="32"/>
        <v>623911.23641242366</v>
      </c>
      <c r="V82" s="1">
        <f t="shared" si="33"/>
        <v>2689377.8283106708</v>
      </c>
      <c r="W82" s="1">
        <f t="shared" si="34"/>
        <v>-97812.616518254799</v>
      </c>
      <c r="X82" s="1">
        <f t="shared" si="39"/>
        <v>0.10698004544142981</v>
      </c>
      <c r="Y82" s="1">
        <f t="shared" si="40"/>
        <v>5.7679095376914652E-2</v>
      </c>
      <c r="Z82" s="1">
        <f t="shared" si="41"/>
        <v>0.16273258197283502</v>
      </c>
      <c r="AA82" s="1">
        <f t="shared" si="42"/>
        <v>0.2</v>
      </c>
      <c r="AB82" s="1">
        <f t="shared" si="48"/>
        <v>2.0082867792663709E-4</v>
      </c>
      <c r="AC82" s="1">
        <f t="shared" si="49"/>
        <v>2.708502025168349E-3</v>
      </c>
    </row>
    <row r="83" spans="1:29" x14ac:dyDescent="0.35">
      <c r="A83" s="1" t="s">
        <v>46</v>
      </c>
      <c r="B83" s="1">
        <v>1</v>
      </c>
      <c r="C83" s="1">
        <v>0.94999999999999896</v>
      </c>
      <c r="D83" s="1">
        <v>-5.0000000000000001E-3</v>
      </c>
      <c r="E83" s="1">
        <v>0.9</v>
      </c>
      <c r="F83" s="1">
        <f>+VLOOKUP($A83,'All effects'!$AB$11:$AM$123,F$1,FALSE)</f>
        <v>-1884311470.1731999</v>
      </c>
      <c r="G83" s="1">
        <f>+VLOOKUP($A83,'All effects'!$AB$11:$AM$123,G$1,FALSE)</f>
        <v>-894822009.03250802</v>
      </c>
      <c r="H83" s="1">
        <f>+VLOOKUP($A83,'All effects'!$AB$11:$AM$123,H$1,FALSE)</f>
        <v>225622820.76019001</v>
      </c>
      <c r="I83" s="1">
        <f>+VLOOKUP($A83,'All effects'!$AB$11:$AM$123,I$1,FALSE)</f>
        <v>-747840875.76899695</v>
      </c>
      <c r="J83" s="1">
        <f>+VLOOKUP($A83,'All effects'!$AB$11:$AM$123,J$1,FALSE)</f>
        <v>372603954.05252802</v>
      </c>
      <c r="K83" s="1">
        <f>+VLOOKUP($A83,'All effects'!$AB$11:$AM$123,K$1,FALSE)</f>
        <v>78068720.485884637</v>
      </c>
      <c r="L83" s="1">
        <f>+VLOOKUP($A83,'All effects'!$AB$11:$AM$123,L$1,FALSE)</f>
        <v>167411404.75631487</v>
      </c>
      <c r="M83" s="1">
        <f>+VLOOKUP($A83,'All effects'!$AB$11:$AM$123,M$1,FALSE)</f>
        <v>989489461.14069927</v>
      </c>
      <c r="N83" s="1">
        <f>+VLOOKUP($A83,'All effects'!$AB$11:$AM$123,N$1,FALSE)</f>
        <v>-57638448.993079968</v>
      </c>
      <c r="O83" s="1">
        <f t="shared" si="43"/>
        <v>-6935766.3164647352</v>
      </c>
      <c r="P83" s="1">
        <f t="shared" si="44"/>
        <v>-3293657.3638266455</v>
      </c>
      <c r="Q83" s="1">
        <f t="shared" si="45"/>
        <v>830471.59942748141</v>
      </c>
      <c r="R83" s="1">
        <f t="shared" si="46"/>
        <v>-2752649.7812791741</v>
      </c>
      <c r="S83" s="1">
        <f t="shared" si="47"/>
        <v>1371479.1820810589</v>
      </c>
      <c r="T83" s="1">
        <f t="shared" si="31"/>
        <v>287355.04213946604</v>
      </c>
      <c r="U83" s="1">
        <f t="shared" si="32"/>
        <v>616207.24624372518</v>
      </c>
      <c r="V83" s="1">
        <f t="shared" si="33"/>
        <v>3642108.9526381171</v>
      </c>
      <c r="W83" s="1">
        <f t="shared" si="34"/>
        <v>-212155.37844320902</v>
      </c>
      <c r="X83" s="1">
        <f t="shared" si="39"/>
        <v>0.10878218445060095</v>
      </c>
      <c r="Y83" s="1">
        <f t="shared" si="40"/>
        <v>5.7679095376910239E-2</v>
      </c>
      <c r="Z83" s="1">
        <f t="shared" si="41"/>
        <v>0.21748640442715655</v>
      </c>
      <c r="AA83" s="1">
        <f t="shared" si="42"/>
        <v>0.2</v>
      </c>
      <c r="AB83" s="1">
        <f t="shared" si="48"/>
        <v>2.7292186169207883E-4</v>
      </c>
      <c r="AC83" s="1">
        <f t="shared" si="49"/>
        <v>3.6807961031130494E-3</v>
      </c>
    </row>
    <row r="84" spans="1:29" x14ac:dyDescent="0.35">
      <c r="A84" s="1" t="s">
        <v>47</v>
      </c>
      <c r="B84" s="1">
        <v>1</v>
      </c>
      <c r="C84" s="1">
        <v>0.94999999999999896</v>
      </c>
      <c r="D84" s="1">
        <v>-5.0000000000000001E-3</v>
      </c>
      <c r="E84" s="1">
        <v>1.3</v>
      </c>
      <c r="F84" s="1">
        <f>+VLOOKUP($A84,'All effects'!$AB$11:$AM$123,F$1,FALSE)</f>
        <v>-1902432809.0135901</v>
      </c>
      <c r="G84" s="1">
        <f>+VLOOKUP($A84,'All effects'!$AB$11:$AM$123,G$1,FALSE)</f>
        <v>-912943229.79503</v>
      </c>
      <c r="H84" s="1">
        <f>+VLOOKUP($A84,'All effects'!$AB$11:$AM$123,H$1,FALSE)</f>
        <v>-14034605.9598407</v>
      </c>
      <c r="I84" s="1">
        <f>+VLOOKUP($A84,'All effects'!$AB$11:$AM$123,I$1,FALSE)</f>
        <v>-786995724.05605996</v>
      </c>
      <c r="J84" s="1">
        <f>+VLOOKUP($A84,'All effects'!$AB$11:$AM$123,J$1,FALSE)</f>
        <v>111912899.807955</v>
      </c>
      <c r="K84" s="1">
        <f>+VLOOKUP($A84,'All effects'!$AB$11:$AM$123,K$1,FALSE)</f>
        <v>61284247.799387537</v>
      </c>
      <c r="L84" s="1">
        <f>+VLOOKUP($A84,'All effects'!$AB$11:$AM$123,L$1,FALSE)</f>
        <v>149765780.53007832</v>
      </c>
      <c r="M84" s="1">
        <f>+VLOOKUP($A84,'All effects'!$AB$11:$AM$123,M$1,FALSE)</f>
        <v>989489579.21856701</v>
      </c>
      <c r="N84" s="1">
        <f>+VLOOKUP($A84,'All effects'!$AB$11:$AM$123,N$1,FALSE)</f>
        <v>-37465973.008278415</v>
      </c>
      <c r="O84" s="1">
        <f t="shared" si="43"/>
        <v>-7002467.2698516343</v>
      </c>
      <c r="P84" s="1">
        <f t="shared" si="44"/>
        <v>-3360357.8825929877</v>
      </c>
      <c r="Q84" s="1">
        <f t="shared" si="45"/>
        <v>-51658.522925708829</v>
      </c>
      <c r="R84" s="1">
        <f t="shared" si="46"/>
        <v>-2896770.7942721783</v>
      </c>
      <c r="S84" s="1">
        <f t="shared" si="47"/>
        <v>411928.5655012019</v>
      </c>
      <c r="T84" s="1">
        <f t="shared" si="31"/>
        <v>225574.82048220013</v>
      </c>
      <c r="U84" s="1">
        <f t="shared" si="32"/>
        <v>551257.30135479651</v>
      </c>
      <c r="V84" s="1">
        <f t="shared" si="33"/>
        <v>3642109.3872586726</v>
      </c>
      <c r="W84" s="1">
        <f t="shared" si="34"/>
        <v>-137904.60744820989</v>
      </c>
      <c r="X84" s="1">
        <f t="shared" si="39"/>
        <v>0.10878218445060095</v>
      </c>
      <c r="Y84" s="1">
        <f t="shared" si="40"/>
        <v>5.7679095376910239E-2</v>
      </c>
      <c r="Z84" s="1">
        <f t="shared" si="41"/>
        <v>0.21748640442715655</v>
      </c>
      <c r="AA84" s="1">
        <f t="shared" si="42"/>
        <v>0.2</v>
      </c>
      <c r="AB84" s="1">
        <f t="shared" si="48"/>
        <v>2.7292186169207883E-4</v>
      </c>
      <c r="AC84" s="1">
        <f t="shared" si="49"/>
        <v>3.6807961031130494E-3</v>
      </c>
    </row>
    <row r="85" spans="1:29" x14ac:dyDescent="0.35">
      <c r="A85" s="1" t="s">
        <v>48</v>
      </c>
      <c r="B85" s="1">
        <v>1</v>
      </c>
      <c r="C85" s="1">
        <v>0.94999999999999896</v>
      </c>
      <c r="D85" s="1">
        <v>0.01</v>
      </c>
      <c r="E85" s="1">
        <v>0.9</v>
      </c>
      <c r="F85" s="1">
        <f>+VLOOKUP($A85,'All effects'!$AB$11:$AM$123,F$1,FALSE)</f>
        <v>-805535409.83462298</v>
      </c>
      <c r="G85" s="1">
        <f>+VLOOKUP($A85,'All effects'!$AB$11:$AM$123,G$1,FALSE)</f>
        <v>210161621.807138</v>
      </c>
      <c r="H85" s="1">
        <f>+VLOOKUP($A85,'All effects'!$AB$11:$AM$123,H$1,FALSE)</f>
        <v>356084291.876495</v>
      </c>
      <c r="I85" s="1">
        <f>+VLOOKUP($A85,'All effects'!$AB$11:$AM$123,I$1,FALSE)</f>
        <v>430105647.92865801</v>
      </c>
      <c r="J85" s="1">
        <f>+VLOOKUP($A85,'All effects'!$AB$11:$AM$123,J$1,FALSE)</f>
        <v>576028318.02684104</v>
      </c>
      <c r="K85" s="1">
        <f>+VLOOKUP($A85,'All effects'!$AB$11:$AM$123,K$1,FALSE)</f>
        <v>71345580.781941384</v>
      </c>
      <c r="L85" s="1">
        <f>+VLOOKUP($A85,'All effects'!$AB$11:$AM$123,L$1,FALSE)</f>
        <v>235457915.18276823</v>
      </c>
      <c r="M85" s="1">
        <f>+VLOOKUP($A85,'All effects'!$AB$11:$AM$123,M$1,FALSE)</f>
        <v>1015697031.6417608</v>
      </c>
      <c r="N85" s="1">
        <f>+VLOOKUP($A85,'All effects'!$AB$11:$AM$123,N$1,FALSE)</f>
        <v>-55831691.720692746</v>
      </c>
      <c r="O85" s="1">
        <f t="shared" si="43"/>
        <v>-2218547.8402730753</v>
      </c>
      <c r="P85" s="1">
        <f t="shared" si="44"/>
        <v>578812.06273009779</v>
      </c>
      <c r="Q85" s="1">
        <f t="shared" si="45"/>
        <v>980701.81279796362</v>
      </c>
      <c r="R85" s="1">
        <f t="shared" si="46"/>
        <v>1184566.1216771042</v>
      </c>
      <c r="S85" s="1">
        <f t="shared" si="47"/>
        <v>1586455.8718243605</v>
      </c>
      <c r="T85" s="1">
        <f t="shared" si="31"/>
        <v>196494.88057799969</v>
      </c>
      <c r="U85" s="1">
        <f t="shared" si="32"/>
        <v>648481.29930275225</v>
      </c>
      <c r="V85" s="1">
        <f t="shared" si="33"/>
        <v>2797359.9030031725</v>
      </c>
      <c r="W85" s="1">
        <f t="shared" si="34"/>
        <v>-153767.64022225249</v>
      </c>
      <c r="X85" s="1">
        <f t="shared" si="39"/>
        <v>0.10878218445060095</v>
      </c>
      <c r="Y85" s="1">
        <f t="shared" si="40"/>
        <v>5.7679095376910239E-2</v>
      </c>
      <c r="Z85" s="1">
        <f t="shared" si="41"/>
        <v>0.16273258197283502</v>
      </c>
      <c r="AA85" s="1">
        <f t="shared" si="42"/>
        <v>0.2</v>
      </c>
      <c r="AB85" s="1">
        <f t="shared" si="48"/>
        <v>2.0421174991129364E-4</v>
      </c>
      <c r="AC85" s="1">
        <f t="shared" si="49"/>
        <v>2.7541282644900052E-3</v>
      </c>
    </row>
    <row r="86" spans="1:29" x14ac:dyDescent="0.35">
      <c r="A86" s="1" t="s">
        <v>49</v>
      </c>
      <c r="B86" s="1">
        <v>1</v>
      </c>
      <c r="C86" s="1">
        <v>0.94999999999999896</v>
      </c>
      <c r="D86" s="1">
        <v>0.01</v>
      </c>
      <c r="E86" s="1">
        <v>1.3</v>
      </c>
      <c r="F86" s="1">
        <f>+VLOOKUP($A86,'All effects'!$AB$11:$AM$123,F$1,FALSE)</f>
        <v>180401160.16052699</v>
      </c>
      <c r="G86" s="1">
        <f>+VLOOKUP($A86,'All effects'!$AB$11:$AM$123,G$1,FALSE)</f>
        <v>1196112683.3682001</v>
      </c>
      <c r="H86" s="1">
        <f>+VLOOKUP($A86,'All effects'!$AB$11:$AM$123,H$1,FALSE)</f>
        <v>742563464.50943696</v>
      </c>
      <c r="I86" s="1">
        <f>+VLOOKUP($A86,'All effects'!$AB$11:$AM$123,I$1,FALSE)</f>
        <v>1358027588.3029101</v>
      </c>
      <c r="J86" s="1">
        <f>+VLOOKUP($A86,'All effects'!$AB$11:$AM$123,J$1,FALSE)</f>
        <v>904478369.47297597</v>
      </c>
      <c r="K86" s="1">
        <f>+VLOOKUP($A86,'All effects'!$AB$11:$AM$123,K$1,FALSE)</f>
        <v>43657659.203856885</v>
      </c>
      <c r="L86" s="1">
        <f>+VLOOKUP($A86,'All effects'!$AB$11:$AM$123,L$1,FALSE)</f>
        <v>170887442.77756149</v>
      </c>
      <c r="M86" s="1">
        <f>+VLOOKUP($A86,'All effects'!$AB$11:$AM$123,M$1,FALSE)</f>
        <v>1015711523.2076734</v>
      </c>
      <c r="N86" s="1">
        <f>+VLOOKUP($A86,'All effects'!$AB$11:$AM$123,N$1,FALSE)</f>
        <v>-34685121.361007653</v>
      </c>
      <c r="O86" s="1">
        <f t="shared" si="43"/>
        <v>496847.9341448957</v>
      </c>
      <c r="P86" s="1">
        <f t="shared" si="44"/>
        <v>3294247.7487793439</v>
      </c>
      <c r="Q86" s="1">
        <f t="shared" si="45"/>
        <v>2045115.0257830613</v>
      </c>
      <c r="R86" s="1">
        <f t="shared" si="46"/>
        <v>3740182.164902241</v>
      </c>
      <c r="S86" s="1">
        <f t="shared" si="47"/>
        <v>2491049.4419853571</v>
      </c>
      <c r="T86" s="1">
        <f t="shared" si="31"/>
        <v>120238.79317481446</v>
      </c>
      <c r="U86" s="1">
        <f t="shared" si="32"/>
        <v>470645.93620010046</v>
      </c>
      <c r="V86" s="1">
        <f t="shared" si="33"/>
        <v>2797399.8146344493</v>
      </c>
      <c r="W86" s="1">
        <f t="shared" si="34"/>
        <v>-95527.273097617217</v>
      </c>
      <c r="X86" s="1">
        <f t="shared" si="39"/>
        <v>0.10878218445060095</v>
      </c>
      <c r="Y86" s="1">
        <f t="shared" si="40"/>
        <v>5.7679095376910239E-2</v>
      </c>
      <c r="Z86" s="1">
        <f t="shared" si="41"/>
        <v>0.16273258197283502</v>
      </c>
      <c r="AA86" s="1">
        <f t="shared" si="42"/>
        <v>0.2</v>
      </c>
      <c r="AB86" s="1">
        <f t="shared" si="48"/>
        <v>2.0421174991129364E-4</v>
      </c>
      <c r="AC86" s="1">
        <f t="shared" si="49"/>
        <v>2.7541282644900052E-3</v>
      </c>
    </row>
    <row r="87" spans="1:29" x14ac:dyDescent="0.35">
      <c r="A87" s="1" t="s">
        <v>56</v>
      </c>
      <c r="B87" s="1">
        <v>1</v>
      </c>
      <c r="C87" s="1">
        <v>1</v>
      </c>
      <c r="D87" s="1">
        <v>-5.0000000000000001E-3</v>
      </c>
      <c r="E87" s="1">
        <v>0.9</v>
      </c>
      <c r="F87" s="1">
        <f>+VLOOKUP($A87,'All effects'!$AB$11:$AM$123,F$1,FALSE)</f>
        <v>-629244767.52402699</v>
      </c>
      <c r="G87" s="1">
        <f>+VLOOKUP($A87,'All effects'!$AB$11:$AM$123,G$1,FALSE)</f>
        <v>370300400.74342197</v>
      </c>
      <c r="H87" s="1">
        <f>+VLOOKUP($A87,'All effects'!$AB$11:$AM$123,H$1,FALSE)</f>
        <v>165327859.188434</v>
      </c>
      <c r="I87" s="1">
        <f>+VLOOKUP($A87,'All effects'!$AB$11:$AM$123,I$1,FALSE)</f>
        <v>494473146.23709202</v>
      </c>
      <c r="J87" s="1">
        <f>+VLOOKUP($A87,'All effects'!$AB$11:$AM$123,J$1,FALSE)</f>
        <v>289500604.710931</v>
      </c>
      <c r="K87" s="1">
        <f>+VLOOKUP($A87,'All effects'!$AB$11:$AM$123,K$1,FALSE)</f>
        <v>60058018.1714589</v>
      </c>
      <c r="L87" s="1">
        <f>+VLOOKUP($A87,'All effects'!$AB$11:$AM$123,L$1,FALSE)</f>
        <v>126579640.79775412</v>
      </c>
      <c r="M87" s="1">
        <f>+VLOOKUP($A87,'All effects'!$AB$11:$AM$123,M$1,FALSE)</f>
        <v>999545168.26744831</v>
      </c>
      <c r="N87" s="1">
        <f>+VLOOKUP($A87,'All effects'!$AB$11:$AM$123,N$1,FALSE)</f>
        <v>-57651122.867374524</v>
      </c>
      <c r="O87" s="1">
        <f t="shared" si="43"/>
        <v>-15660160.763666155</v>
      </c>
      <c r="P87" s="1">
        <f t="shared" si="44"/>
        <v>9215752.1298269108</v>
      </c>
      <c r="Q87" s="1">
        <f t="shared" si="45"/>
        <v>4114552.8532420844</v>
      </c>
      <c r="R87" s="1">
        <f t="shared" si="46"/>
        <v>12306068.104242103</v>
      </c>
      <c r="S87" s="1">
        <f t="shared" si="47"/>
        <v>7204868.8283747006</v>
      </c>
      <c r="T87" s="1">
        <f t="shared" si="31"/>
        <v>1494677.8555076616</v>
      </c>
      <c r="U87" s="1">
        <f t="shared" si="32"/>
        <v>3150216.9372020317</v>
      </c>
      <c r="V87" s="1">
        <f t="shared" si="33"/>
        <v>24875912.893493049</v>
      </c>
      <c r="W87" s="1">
        <f t="shared" si="34"/>
        <v>-1434776.8927208153</v>
      </c>
      <c r="X87" s="1">
        <f t="shared" si="39"/>
        <v>0.10878218445060095</v>
      </c>
      <c r="Y87" s="1">
        <f t="shared" si="40"/>
        <v>0.38998983123577174</v>
      </c>
      <c r="Z87" s="1">
        <f t="shared" si="41"/>
        <v>0.21748640442715655</v>
      </c>
      <c r="AA87" s="1">
        <f t="shared" si="42"/>
        <v>0.2</v>
      </c>
      <c r="AB87" s="1">
        <f t="shared" si="48"/>
        <v>1.8453262847886933E-3</v>
      </c>
      <c r="AC87" s="1">
        <f t="shared" si="49"/>
        <v>2.4887232396522376E-2</v>
      </c>
    </row>
    <row r="88" spans="1:29" x14ac:dyDescent="0.35">
      <c r="A88" s="1" t="s">
        <v>59</v>
      </c>
      <c r="B88" s="1">
        <v>1</v>
      </c>
      <c r="C88" s="1">
        <v>1</v>
      </c>
      <c r="D88" s="1">
        <v>-5.0000000000000001E-3</v>
      </c>
      <c r="E88" s="1">
        <v>1.3</v>
      </c>
      <c r="F88" s="1">
        <f>+VLOOKUP($A88,'All effects'!$AB$11:$AM$123,F$1,FALSE)</f>
        <v>-1279846416.3634701</v>
      </c>
      <c r="G88" s="1">
        <f>+VLOOKUP($A88,'All effects'!$AB$11:$AM$123,G$1,FALSE)</f>
        <v>-280301740.75254798</v>
      </c>
      <c r="H88" s="1">
        <f>+VLOOKUP($A88,'All effects'!$AB$11:$AM$123,H$1,FALSE)</f>
        <v>-269817346.35419703</v>
      </c>
      <c r="I88" s="1">
        <f>+VLOOKUP($A88,'All effects'!$AB$11:$AM$123,I$1,FALSE)</f>
        <v>-167150426.01563701</v>
      </c>
      <c r="J88" s="1">
        <f>+VLOOKUP($A88,'All effects'!$AB$11:$AM$123,J$1,FALSE)</f>
        <v>-156666031.58846</v>
      </c>
      <c r="K88" s="1">
        <f>+VLOOKUP($A88,'All effects'!$AB$11:$AM$123,K$1,FALSE)</f>
        <v>45377804.333320864</v>
      </c>
      <c r="L88" s="1">
        <f>+VLOOKUP($A88,'All effects'!$AB$11:$AM$123,L$1,FALSE)</f>
        <v>120910957.63820854</v>
      </c>
      <c r="M88" s="1">
        <f>+VLOOKUP($A88,'All effects'!$AB$11:$AM$123,M$1,FALSE)</f>
        <v>999544675.61092162</v>
      </c>
      <c r="N88" s="1">
        <f>+VLOOKUP($A88,'All effects'!$AB$11:$AM$123,N$1,FALSE)</f>
        <v>-37618161.432022572</v>
      </c>
      <c r="O88" s="1">
        <f t="shared" si="43"/>
        <v>-31851835.195894018</v>
      </c>
      <c r="P88" s="1">
        <f t="shared" si="44"/>
        <v>-6975934.5632584281</v>
      </c>
      <c r="Q88" s="1">
        <f t="shared" si="45"/>
        <v>-6715007.0033298712</v>
      </c>
      <c r="R88" s="1">
        <f t="shared" si="46"/>
        <v>-4159911.4974288782</v>
      </c>
      <c r="S88" s="1">
        <f t="shared" si="47"/>
        <v>-3898983.9367829198</v>
      </c>
      <c r="T88" s="1">
        <f t="shared" si="31"/>
        <v>1129327.9620872764</v>
      </c>
      <c r="U88" s="1">
        <f t="shared" si="32"/>
        <v>3009139.1020281683</v>
      </c>
      <c r="V88" s="1">
        <f t="shared" si="33"/>
        <v>24875900.632635579</v>
      </c>
      <c r="W88" s="1">
        <f t="shared" si="34"/>
        <v>-936211.92588864069</v>
      </c>
      <c r="X88" s="1">
        <f t="shared" si="39"/>
        <v>0.10878218445060095</v>
      </c>
      <c r="Y88" s="1">
        <f t="shared" si="40"/>
        <v>0.38998983123577174</v>
      </c>
      <c r="Z88" s="1">
        <f t="shared" si="41"/>
        <v>0.21748640442715655</v>
      </c>
      <c r="AA88" s="1">
        <f t="shared" si="42"/>
        <v>0.2</v>
      </c>
      <c r="AB88" s="1">
        <f t="shared" si="48"/>
        <v>1.8453262847886933E-3</v>
      </c>
      <c r="AC88" s="1">
        <f t="shared" si="49"/>
        <v>2.4887232396522376E-2</v>
      </c>
    </row>
    <row r="89" spans="1:29" x14ac:dyDescent="0.35">
      <c r="A89" s="1" t="s">
        <v>60</v>
      </c>
      <c r="B89" s="1">
        <v>1</v>
      </c>
      <c r="C89" s="1">
        <v>1</v>
      </c>
      <c r="D89" s="1">
        <v>0.01</v>
      </c>
      <c r="E89" s="1">
        <v>0.9</v>
      </c>
      <c r="F89" s="1">
        <f>+VLOOKUP($A89,'All effects'!$AB$11:$AM$123,F$1,FALSE)</f>
        <v>-552402431.17920804</v>
      </c>
      <c r="G89" s="1">
        <f>+VLOOKUP($A89,'All effects'!$AB$11:$AM$123,G$1,FALSE)</f>
        <v>458079700.827654</v>
      </c>
      <c r="H89" s="1">
        <f>+VLOOKUP($A89,'All effects'!$AB$11:$AM$123,H$1,FALSE)</f>
        <v>-369765974.73620301</v>
      </c>
      <c r="I89" s="1">
        <f>+VLOOKUP($A89,'All effects'!$AB$11:$AM$123,I$1,FALSE)</f>
        <v>583108256.08777106</v>
      </c>
      <c r="J89" s="1">
        <f>+VLOOKUP($A89,'All effects'!$AB$11:$AM$123,J$1,FALSE)</f>
        <v>-244737419.44726101</v>
      </c>
      <c r="K89" s="1">
        <f>+VLOOKUP($A89,'All effects'!$AB$11:$AM$123,K$1,FALSE)</f>
        <v>50045923.588257417</v>
      </c>
      <c r="L89" s="1">
        <f>+VLOOKUP($A89,'All effects'!$AB$11:$AM$123,L$1,FALSE)</f>
        <v>118833632.16950686</v>
      </c>
      <c r="M89" s="1">
        <f>+VLOOKUP($A89,'All effects'!$AB$11:$AM$123,M$1,FALSE)</f>
        <v>1010482132.0068624</v>
      </c>
      <c r="N89" s="1">
        <f>+VLOOKUP($A89,'All effects'!$AB$11:$AM$123,N$1,FALSE)</f>
        <v>-56240846.678866714</v>
      </c>
      <c r="O89" s="1">
        <f t="shared" si="43"/>
        <v>-10286664.755025299</v>
      </c>
      <c r="P89" s="1">
        <f t="shared" si="44"/>
        <v>8530216.4645391982</v>
      </c>
      <c r="Q89" s="1">
        <f t="shared" si="45"/>
        <v>-6885665.9660364678</v>
      </c>
      <c r="R89" s="1">
        <f t="shared" si="46"/>
        <v>10858458.992401535</v>
      </c>
      <c r="S89" s="1">
        <f t="shared" si="47"/>
        <v>-4557423.4376373636</v>
      </c>
      <c r="T89" s="1">
        <f t="shared" si="31"/>
        <v>931939.48695893015</v>
      </c>
      <c r="U89" s="1">
        <f t="shared" si="32"/>
        <v>2212882.6137500117</v>
      </c>
      <c r="V89" s="1">
        <f t="shared" si="33"/>
        <v>18816881.219564505</v>
      </c>
      <c r="W89" s="1">
        <f t="shared" si="34"/>
        <v>-1047299.4010712373</v>
      </c>
      <c r="X89" s="1">
        <f t="shared" si="39"/>
        <v>0.10878218445060095</v>
      </c>
      <c r="Y89" s="1">
        <f t="shared" si="40"/>
        <v>0.38998983123577174</v>
      </c>
      <c r="Z89" s="1">
        <f t="shared" si="41"/>
        <v>0.16273258197283502</v>
      </c>
      <c r="AA89" s="1">
        <f t="shared" si="42"/>
        <v>0.2</v>
      </c>
      <c r="AB89" s="1">
        <f t="shared" si="48"/>
        <v>1.3807516460486698E-3</v>
      </c>
      <c r="AC89" s="1">
        <f t="shared" si="49"/>
        <v>1.862168624614207E-2</v>
      </c>
    </row>
    <row r="90" spans="1:29" x14ac:dyDescent="0.35">
      <c r="A90" s="1" t="s">
        <v>62</v>
      </c>
      <c r="B90" s="1">
        <v>1</v>
      </c>
      <c r="C90" s="1">
        <v>1</v>
      </c>
      <c r="D90" s="1">
        <v>0.01</v>
      </c>
      <c r="E90" s="1">
        <v>1.3</v>
      </c>
      <c r="F90" s="1">
        <f>+VLOOKUP($A90,'All effects'!$AB$11:$AM$123,F$1,FALSE)</f>
        <v>3202413312.90663</v>
      </c>
      <c r="G90" s="1">
        <f>+VLOOKUP($A90,'All effects'!$AB$11:$AM$123,G$1,FALSE)</f>
        <v>4212895614.54567</v>
      </c>
      <c r="H90" s="1">
        <f>+VLOOKUP($A90,'All effects'!$AB$11:$AM$123,H$1,FALSE)</f>
        <v>426000662.524625</v>
      </c>
      <c r="I90" s="1">
        <f>+VLOOKUP($A90,'All effects'!$AB$11:$AM$123,I$1,FALSE)</f>
        <v>4217918327.2306299</v>
      </c>
      <c r="J90" s="1">
        <f>+VLOOKUP($A90,'All effects'!$AB$11:$AM$123,J$1,FALSE)</f>
        <v>431023375.23841399</v>
      </c>
      <c r="K90" s="1">
        <f>+VLOOKUP($A90,'All effects'!$AB$11:$AM$123,K$1,FALSE)</f>
        <v>5061625.2885219026</v>
      </c>
      <c r="L90" s="1">
        <f>+VLOOKUP($A90,'All effects'!$AB$11:$AM$123,L$1,FALSE)</f>
        <v>-24756184.094528172</v>
      </c>
      <c r="M90" s="1">
        <f>+VLOOKUP($A90,'All effects'!$AB$11:$AM$123,M$1,FALSE)</f>
        <v>1010482301.6390316</v>
      </c>
      <c r="N90" s="1">
        <f>+VLOOKUP($A90,'All effects'!$AB$11:$AM$123,N$1,FALSE)</f>
        <v>-34840522.068012603</v>
      </c>
      <c r="O90" s="1">
        <f t="shared" si="43"/>
        <v>59634335.943415657</v>
      </c>
      <c r="P90" s="1">
        <f t="shared" si="44"/>
        <v>78451220.321817353</v>
      </c>
      <c r="Q90" s="1">
        <f t="shared" si="45"/>
        <v>7932850.6781822192</v>
      </c>
      <c r="R90" s="1">
        <f t="shared" si="46"/>
        <v>78544751.701541185</v>
      </c>
      <c r="S90" s="1">
        <f t="shared" si="47"/>
        <v>8026382.0584429065</v>
      </c>
      <c r="T90" s="1">
        <f t="shared" si="31"/>
        <v>94255.998018393206</v>
      </c>
      <c r="U90" s="1">
        <f t="shared" si="32"/>
        <v>-461001.89286003634</v>
      </c>
      <c r="V90" s="1">
        <f t="shared" si="33"/>
        <v>18816884.37840154</v>
      </c>
      <c r="W90" s="1">
        <f t="shared" si="34"/>
        <v>-648789.27060231962</v>
      </c>
      <c r="X90" s="1">
        <f t="shared" si="39"/>
        <v>0.10878218445060095</v>
      </c>
      <c r="Y90" s="1">
        <f t="shared" si="40"/>
        <v>0.38998983123577174</v>
      </c>
      <c r="Z90" s="1">
        <f t="shared" si="41"/>
        <v>0.16273258197283502</v>
      </c>
      <c r="AA90" s="1">
        <f t="shared" si="42"/>
        <v>0.2</v>
      </c>
      <c r="AB90" s="1">
        <f t="shared" si="48"/>
        <v>1.3807516460486698E-3</v>
      </c>
      <c r="AC90" s="1">
        <f t="shared" si="49"/>
        <v>1.862168624614207E-2</v>
      </c>
    </row>
    <row r="91" spans="1:29" x14ac:dyDescent="0.35">
      <c r="A91" s="1" t="s">
        <v>66</v>
      </c>
      <c r="B91" s="1">
        <v>1</v>
      </c>
      <c r="C91" s="1">
        <v>1.05</v>
      </c>
      <c r="D91" s="1">
        <v>-5.0000000000000001E-3</v>
      </c>
      <c r="E91" s="1">
        <v>0.9</v>
      </c>
      <c r="F91" s="1">
        <f>+VLOOKUP($A91,'All effects'!$AB$11:$AM$123,F$1,FALSE)</f>
        <v>791377008.52455199</v>
      </c>
      <c r="G91" s="1">
        <f>+VLOOKUP($A91,'All effects'!$AB$11:$AM$123,G$1,FALSE)</f>
        <v>1792781651.11641</v>
      </c>
      <c r="H91" s="1">
        <f>+VLOOKUP($A91,'All effects'!$AB$11:$AM$123,H$1,FALSE)</f>
        <v>793873970.03795695</v>
      </c>
      <c r="I91" s="1">
        <f>+VLOOKUP($A91,'All effects'!$AB$11:$AM$123,I$1,FALSE)</f>
        <v>1892145030.8479199</v>
      </c>
      <c r="J91" s="1">
        <f>+VLOOKUP($A91,'All effects'!$AB$11:$AM$123,J$1,FALSE)</f>
        <v>893237349.79829395</v>
      </c>
      <c r="K91" s="1">
        <f>+VLOOKUP($A91,'All effects'!$AB$11:$AM$123,K$1,FALSE)</f>
        <v>74385896.181158349</v>
      </c>
      <c r="L91" s="1">
        <f>+VLOOKUP($A91,'All effects'!$AB$11:$AM$123,L$1,FALSE)</f>
        <v>115930071.67601131</v>
      </c>
      <c r="M91" s="1">
        <f>+VLOOKUP($A91,'All effects'!$AB$11:$AM$123,M$1,FALSE)</f>
        <v>1001404642.5918618</v>
      </c>
      <c r="N91" s="1">
        <f>+VLOOKUP($A91,'All effects'!$AB$11:$AM$123,N$1,FALSE)</f>
        <v>-57819204.23665747</v>
      </c>
      <c r="O91" s="1">
        <f t="shared" si="43"/>
        <v>2912897.4090706571</v>
      </c>
      <c r="P91" s="1">
        <f t="shared" si="44"/>
        <v>6598863.7151623666</v>
      </c>
      <c r="Q91" s="1">
        <f t="shared" si="45"/>
        <v>2922088.215278822</v>
      </c>
      <c r="R91" s="1">
        <f t="shared" si="46"/>
        <v>6964600.0560702784</v>
      </c>
      <c r="S91" s="1">
        <f t="shared" si="47"/>
        <v>3287824.5562928403</v>
      </c>
      <c r="T91" s="1">
        <f t="shared" si="31"/>
        <v>273799.31679020054</v>
      </c>
      <c r="U91" s="1">
        <f t="shared" si="32"/>
        <v>426714.95605871169</v>
      </c>
      <c r="V91" s="1">
        <f t="shared" si="33"/>
        <v>3685966.306091724</v>
      </c>
      <c r="W91" s="1">
        <f t="shared" si="34"/>
        <v>-212820.70163940266</v>
      </c>
      <c r="X91" s="1">
        <f t="shared" si="39"/>
        <v>0.10878218445060095</v>
      </c>
      <c r="Y91" s="1">
        <f t="shared" si="40"/>
        <v>5.7679095376914652E-2</v>
      </c>
      <c r="Z91" s="1">
        <f t="shared" si="41"/>
        <v>0.21748640442715655</v>
      </c>
      <c r="AA91" s="1">
        <f t="shared" si="42"/>
        <v>0.2</v>
      </c>
      <c r="AB91" s="1">
        <f t="shared" si="48"/>
        <v>2.7292186169209975E-4</v>
      </c>
      <c r="AC91" s="1">
        <f t="shared" si="49"/>
        <v>3.6807961031133317E-3</v>
      </c>
    </row>
    <row r="92" spans="1:29" x14ac:dyDescent="0.35">
      <c r="A92" s="1" t="s">
        <v>67</v>
      </c>
      <c r="B92" s="1">
        <v>1</v>
      </c>
      <c r="C92" s="1">
        <v>1.05</v>
      </c>
      <c r="D92" s="1">
        <v>-5.0000000000000001E-3</v>
      </c>
      <c r="E92" s="1">
        <v>1.3</v>
      </c>
      <c r="F92" s="1">
        <f>+VLOOKUP($A92,'All effects'!$AB$11:$AM$123,F$1,FALSE)</f>
        <v>395957201.604563</v>
      </c>
      <c r="G92" s="1">
        <f>+VLOOKUP($A92,'All effects'!$AB$11:$AM$123,G$1,FALSE)</f>
        <v>1397361833.1406701</v>
      </c>
      <c r="H92" s="1">
        <f>+VLOOKUP($A92,'All effects'!$AB$11:$AM$123,H$1,FALSE)</f>
        <v>138029286.64139101</v>
      </c>
      <c r="I92" s="1">
        <f>+VLOOKUP($A92,'All effects'!$AB$11:$AM$123,I$1,FALSE)</f>
        <v>1455800790.82708</v>
      </c>
      <c r="J92" s="1">
        <f>+VLOOKUP($A92,'All effects'!$AB$11:$AM$123,J$1,FALSE)</f>
        <v>196468244.35662499</v>
      </c>
      <c r="K92" s="1">
        <f>+VLOOKUP($A92,'All effects'!$AB$11:$AM$123,K$1,FALSE)</f>
        <v>52025719.595278352</v>
      </c>
      <c r="L92" s="1">
        <f>+VLOOKUP($A92,'All effects'!$AB$11:$AM$123,L$1,FALSE)</f>
        <v>73030426.031217471</v>
      </c>
      <c r="M92" s="1">
        <f>+VLOOKUP($A92,'All effects'!$AB$11:$AM$123,M$1,FALSE)</f>
        <v>1001404631.5361093</v>
      </c>
      <c r="N92" s="1">
        <f>+VLOOKUP($A92,'All effects'!$AB$11:$AM$123,N$1,FALSE)</f>
        <v>-37434251.250467256</v>
      </c>
      <c r="O92" s="1">
        <f t="shared" si="43"/>
        <v>1457437.7246657354</v>
      </c>
      <c r="P92" s="1">
        <f t="shared" si="44"/>
        <v>5143403.9900634801</v>
      </c>
      <c r="Q92" s="1">
        <f t="shared" si="45"/>
        <v>508057.66038514511</v>
      </c>
      <c r="R92" s="1">
        <f t="shared" si="46"/>
        <v>5358505.8777856231</v>
      </c>
      <c r="S92" s="1">
        <f t="shared" si="47"/>
        <v>723159.54821338307</v>
      </c>
      <c r="T92" s="1">
        <f t="shared" si="31"/>
        <v>191496.06594796747</v>
      </c>
      <c r="U92" s="1">
        <f t="shared" si="32"/>
        <v>268810.10754441167</v>
      </c>
      <c r="V92" s="1">
        <f t="shared" si="33"/>
        <v>3685966.2653977531</v>
      </c>
      <c r="W92" s="1">
        <f t="shared" si="34"/>
        <v>-137787.84612568523</v>
      </c>
      <c r="X92" s="1">
        <f t="shared" si="39"/>
        <v>0.10878218445060095</v>
      </c>
      <c r="Y92" s="1">
        <f t="shared" si="40"/>
        <v>5.7679095376914652E-2</v>
      </c>
      <c r="Z92" s="1">
        <f t="shared" si="41"/>
        <v>0.21748640442715655</v>
      </c>
      <c r="AA92" s="1">
        <f t="shared" si="42"/>
        <v>0.2</v>
      </c>
      <c r="AB92" s="1">
        <f t="shared" si="48"/>
        <v>2.7292186169209975E-4</v>
      </c>
      <c r="AC92" s="1">
        <f t="shared" si="49"/>
        <v>3.6807961031133317E-3</v>
      </c>
    </row>
    <row r="93" spans="1:29" x14ac:dyDescent="0.35">
      <c r="A93" s="1" t="s">
        <v>68</v>
      </c>
      <c r="B93" s="1">
        <v>1</v>
      </c>
      <c r="C93" s="1">
        <v>1.05</v>
      </c>
      <c r="D93" s="1">
        <v>0.01</v>
      </c>
      <c r="E93" s="1">
        <v>0.9</v>
      </c>
      <c r="F93" s="1">
        <f>+VLOOKUP($A93,'All effects'!$AB$11:$AM$123,F$1,FALSE)</f>
        <v>-3147642918.2199798</v>
      </c>
      <c r="G93" s="1">
        <f>+VLOOKUP($A93,'All effects'!$AB$11:$AM$123,G$1,FALSE)</f>
        <v>-2131901644.6157</v>
      </c>
      <c r="H93" s="1">
        <f>+VLOOKUP($A93,'All effects'!$AB$11:$AM$123,H$1,FALSE)</f>
        <v>-321974537.73230499</v>
      </c>
      <c r="I93" s="1">
        <f>+VLOOKUP($A93,'All effects'!$AB$11:$AM$123,I$1,FALSE)</f>
        <v>-1873829095.1442599</v>
      </c>
      <c r="J93" s="1">
        <f>+VLOOKUP($A93,'All effects'!$AB$11:$AM$123,J$1,FALSE)</f>
        <v>-63901988.232038401</v>
      </c>
      <c r="K93" s="1">
        <f>+VLOOKUP($A93,'All effects'!$AB$11:$AM$123,K$1,FALSE)</f>
        <v>72221942.110277072</v>
      </c>
      <c r="L93" s="1">
        <f>+VLOOKUP($A93,'All effects'!$AB$11:$AM$123,L$1,FALSE)</f>
        <v>274256086.41278404</v>
      </c>
      <c r="M93" s="1">
        <f>+VLOOKUP($A93,'All effects'!$AB$11:$AM$123,M$1,FALSE)</f>
        <v>1015741273.6042831</v>
      </c>
      <c r="N93" s="1">
        <f>+VLOOKUP($A93,'All effects'!$AB$11:$AM$123,N$1,FALSE)</f>
        <v>-56038405.168934226</v>
      </c>
      <c r="O93" s="1">
        <f t="shared" si="43"/>
        <v>-8669012.3275921121</v>
      </c>
      <c r="P93" s="1">
        <f t="shared" si="44"/>
        <v>-5871530.5765492758</v>
      </c>
      <c r="Q93" s="1">
        <f t="shared" si="45"/>
        <v>-886759.17481471284</v>
      </c>
      <c r="R93" s="1">
        <f t="shared" si="46"/>
        <v>-5160765.6737609329</v>
      </c>
      <c r="S93" s="1">
        <f t="shared" si="47"/>
        <v>-175994.27194697814</v>
      </c>
      <c r="T93" s="1">
        <f t="shared" si="31"/>
        <v>198908.49208229026</v>
      </c>
      <c r="U93" s="1">
        <f t="shared" si="32"/>
        <v>755336.43929791974</v>
      </c>
      <c r="V93" s="1">
        <f t="shared" si="33"/>
        <v>2797481.7510428461</v>
      </c>
      <c r="W93" s="1">
        <f t="shared" si="34"/>
        <v>-154336.9555727164</v>
      </c>
      <c r="X93" s="1">
        <f t="shared" si="39"/>
        <v>0.10878218445060095</v>
      </c>
      <c r="Y93" s="1">
        <f t="shared" si="40"/>
        <v>5.7679095376914652E-2</v>
      </c>
      <c r="Z93" s="1">
        <f t="shared" si="41"/>
        <v>0.16273258197283502</v>
      </c>
      <c r="AA93" s="1">
        <f t="shared" si="42"/>
        <v>0.2</v>
      </c>
      <c r="AB93" s="1">
        <f t="shared" si="48"/>
        <v>2.0421174991130931E-4</v>
      </c>
      <c r="AC93" s="1">
        <f t="shared" si="49"/>
        <v>2.7541282644902164E-3</v>
      </c>
    </row>
    <row r="94" spans="1:29" x14ac:dyDescent="0.35">
      <c r="A94" s="1" t="s">
        <v>69</v>
      </c>
      <c r="B94" s="1">
        <v>1</v>
      </c>
      <c r="C94" s="1">
        <v>1.05</v>
      </c>
      <c r="D94" s="1">
        <v>0.01</v>
      </c>
      <c r="E94" s="1">
        <v>1.3</v>
      </c>
      <c r="F94" s="1">
        <f>+VLOOKUP($A94,'All effects'!$AB$11:$AM$123,F$1,FALSE)</f>
        <v>-888898846.28034604</v>
      </c>
      <c r="G94" s="1">
        <f>+VLOOKUP($A94,'All effects'!$AB$11:$AM$123,G$1,FALSE)</f>
        <v>126842426.78043</v>
      </c>
      <c r="H94" s="1">
        <f>+VLOOKUP($A94,'All effects'!$AB$11:$AM$123,H$1,FALSE)</f>
        <v>478935151.79753298</v>
      </c>
      <c r="I94" s="1">
        <f>+VLOOKUP($A94,'All effects'!$AB$11:$AM$123,I$1,FALSE)</f>
        <v>307664224.00657701</v>
      </c>
      <c r="J94" s="1">
        <f>+VLOOKUP($A94,'All effects'!$AB$11:$AM$123,J$1,FALSE)</f>
        <v>659756949.05250597</v>
      </c>
      <c r="K94" s="1">
        <f>+VLOOKUP($A94,'All effects'!$AB$11:$AM$123,K$1,FALSE)</f>
        <v>47871878.086907789</v>
      </c>
      <c r="L94" s="1">
        <f>+VLOOKUP($A94,'All effects'!$AB$11:$AM$123,L$1,FALSE)</f>
        <v>193378320.89294595</v>
      </c>
      <c r="M94" s="1">
        <f>+VLOOKUP($A94,'All effects'!$AB$11:$AM$123,M$1,FALSE)</f>
        <v>1015741273.0607769</v>
      </c>
      <c r="N94" s="1">
        <f>+VLOOKUP($A94,'All effects'!$AB$11:$AM$123,N$1,FALSE)</f>
        <v>-35315354.420107506</v>
      </c>
      <c r="O94" s="1">
        <f t="shared" si="43"/>
        <v>-2448141.4368134453</v>
      </c>
      <c r="P94" s="1">
        <f t="shared" si="44"/>
        <v>349340.31273251306</v>
      </c>
      <c r="Q94" s="1">
        <f t="shared" si="45"/>
        <v>1319048.8384234977</v>
      </c>
      <c r="R94" s="1">
        <f t="shared" si="46"/>
        <v>847346.73530896311</v>
      </c>
      <c r="S94" s="1">
        <f t="shared" si="47"/>
        <v>1817055.2610793384</v>
      </c>
      <c r="T94" s="1">
        <f t="shared" ref="T94:T126" si="50">+K94*$AC94</f>
        <v>131845.29251338256</v>
      </c>
      <c r="U94" s="1">
        <f t="shared" ref="U94:U126" si="51">+L94*$AC94</f>
        <v>532588.69931092137</v>
      </c>
      <c r="V94" s="1">
        <f t="shared" ref="V94:V126" si="52">+M94*$AC94</f>
        <v>2797481.7495459607</v>
      </c>
      <c r="W94" s="1">
        <f t="shared" ref="W94:W126" si="53">+N94*$AC94</f>
        <v>-97263.015778907575</v>
      </c>
      <c r="X94" s="1">
        <f t="shared" si="39"/>
        <v>0.10878218445060095</v>
      </c>
      <c r="Y94" s="1">
        <f t="shared" si="40"/>
        <v>5.7679095376914652E-2</v>
      </c>
      <c r="Z94" s="1">
        <f t="shared" si="41"/>
        <v>0.16273258197283502</v>
      </c>
      <c r="AA94" s="1">
        <f t="shared" si="42"/>
        <v>0.2</v>
      </c>
      <c r="AB94" s="1">
        <f t="shared" si="48"/>
        <v>2.0421174991130931E-4</v>
      </c>
      <c r="AC94" s="1">
        <f t="shared" si="49"/>
        <v>2.7541282644902164E-3</v>
      </c>
    </row>
    <row r="95" spans="1:29" x14ac:dyDescent="0.35">
      <c r="A95" s="1" t="s">
        <v>75</v>
      </c>
      <c r="B95" s="1">
        <v>1.05</v>
      </c>
      <c r="C95" s="1">
        <v>0.94999999999999896</v>
      </c>
      <c r="D95" s="1">
        <v>-5.0000000000000001E-3</v>
      </c>
      <c r="E95" s="1">
        <v>0.9</v>
      </c>
      <c r="F95" s="1">
        <f>+VLOOKUP($A95,'All effects'!$AB$11:$AM$123,F$1,FALSE)</f>
        <v>498678306.47677898</v>
      </c>
      <c r="G95" s="1">
        <f>+VLOOKUP($A95,'All effects'!$AB$11:$AM$123,G$1,FALSE)</f>
        <v>1484278871.58761</v>
      </c>
      <c r="H95" s="1">
        <f>+VLOOKUP($A95,'All effects'!$AB$11:$AM$123,H$1,FALSE)</f>
        <v>350631587.77477098</v>
      </c>
      <c r="I95" s="1">
        <f>+VLOOKUP($A95,'All effects'!$AB$11:$AM$123,I$1,FALSE)</f>
        <v>1592077258.45542</v>
      </c>
      <c r="J95" s="1">
        <f>+VLOOKUP($A95,'All effects'!$AB$11:$AM$123,J$1,FALSE)</f>
        <v>458429974.671404</v>
      </c>
      <c r="K95" s="1">
        <f>+VLOOKUP($A95,'All effects'!$AB$11:$AM$123,K$1,FALSE)</f>
        <v>44249021.915018804</v>
      </c>
      <c r="L95" s="1">
        <f>+VLOOKUP($A95,'All effects'!$AB$11:$AM$123,L$1,FALSE)</f>
        <v>94428658.274771973</v>
      </c>
      <c r="M95" s="1">
        <f>+VLOOKUP($A95,'All effects'!$AB$11:$AM$123,M$1,FALSE)</f>
        <v>985600565.11083806</v>
      </c>
      <c r="N95" s="1">
        <f>+VLOOKUP($A95,'All effects'!$AB$11:$AM$123,N$1,FALSE)</f>
        <v>-57618750.508052416</v>
      </c>
      <c r="O95" s="1">
        <f t="shared" si="43"/>
        <v>1562398.6558873367</v>
      </c>
      <c r="P95" s="1">
        <f t="shared" si="44"/>
        <v>4650363.3380700126</v>
      </c>
      <c r="Q95" s="1">
        <f t="shared" si="45"/>
        <v>1098556.5530640434</v>
      </c>
      <c r="R95" s="1">
        <f t="shared" si="46"/>
        <v>4988104.2274602596</v>
      </c>
      <c r="S95" s="1">
        <f t="shared" si="47"/>
        <v>1436297.4425445951</v>
      </c>
      <c r="T95" s="1">
        <f t="shared" si="50"/>
        <v>138635.69252249788</v>
      </c>
      <c r="U95" s="1">
        <f t="shared" si="51"/>
        <v>295852.4701186663</v>
      </c>
      <c r="V95" s="1">
        <f t="shared" si="52"/>
        <v>3087964.682182698</v>
      </c>
      <c r="W95" s="1">
        <f t="shared" si="53"/>
        <v>-180524.11179406469</v>
      </c>
      <c r="X95" s="1">
        <f t="shared" si="39"/>
        <v>9.2594970120099068E-2</v>
      </c>
      <c r="Y95" s="1">
        <f t="shared" si="40"/>
        <v>5.7679095376910239E-2</v>
      </c>
      <c r="Z95" s="1">
        <f t="shared" si="41"/>
        <v>0.21748640442715655</v>
      </c>
      <c r="AA95" s="1">
        <f t="shared" si="42"/>
        <v>0.2</v>
      </c>
      <c r="AB95" s="1">
        <f t="shared" si="48"/>
        <v>2.3231002168352065E-4</v>
      </c>
      <c r="AC95" s="1">
        <f t="shared" si="49"/>
        <v>3.133079252887232E-3</v>
      </c>
    </row>
    <row r="96" spans="1:29" x14ac:dyDescent="0.35">
      <c r="A96" s="1" t="s">
        <v>76</v>
      </c>
      <c r="B96" s="1">
        <v>1.05</v>
      </c>
      <c r="C96" s="1">
        <v>0.94999999999999896</v>
      </c>
      <c r="D96" s="1">
        <v>-5.0000000000000001E-3</v>
      </c>
      <c r="E96" s="1">
        <v>1.3</v>
      </c>
      <c r="F96" s="1">
        <f>+VLOOKUP($A96,'All effects'!$AB$11:$AM$123,F$1,FALSE)</f>
        <v>800664498.46935499</v>
      </c>
      <c r="G96" s="1">
        <f>+VLOOKUP($A96,'All effects'!$AB$11:$AM$123,G$1,FALSE)</f>
        <v>1786265249.7418301</v>
      </c>
      <c r="H96" s="1">
        <f>+VLOOKUP($A96,'All effects'!$AB$11:$AM$123,H$1,FALSE)</f>
        <v>392078633.712789</v>
      </c>
      <c r="I96" s="1">
        <f>+VLOOKUP($A96,'All effects'!$AB$11:$AM$123,I$1,FALSE)</f>
        <v>1858343391.4279001</v>
      </c>
      <c r="J96" s="1">
        <f>+VLOOKUP($A96,'All effects'!$AB$11:$AM$123,J$1,FALSE)</f>
        <v>464156775.427679</v>
      </c>
      <c r="K96" s="1">
        <f>+VLOOKUP($A96,'All effects'!$AB$11:$AM$123,K$1,FALSE)</f>
        <v>38830376.915281266</v>
      </c>
      <c r="L96" s="1">
        <f>+VLOOKUP($A96,'All effects'!$AB$11:$AM$123,L$1,FALSE)</f>
        <v>73555130.078472644</v>
      </c>
      <c r="M96" s="1">
        <f>+VLOOKUP($A96,'All effects'!$AB$11:$AM$123,M$1,FALSE)</f>
        <v>985600751.27248108</v>
      </c>
      <c r="N96" s="1">
        <f>+VLOOKUP($A96,'All effects'!$AB$11:$AM$123,N$1,FALSE)</f>
        <v>-37353388.522872359</v>
      </c>
      <c r="O96" s="1">
        <f t="shared" si="43"/>
        <v>2508545.3286776971</v>
      </c>
      <c r="P96" s="1">
        <f t="shared" si="44"/>
        <v>5596510.5941195581</v>
      </c>
      <c r="Q96" s="1">
        <f t="shared" si="45"/>
        <v>1228413.4327859117</v>
      </c>
      <c r="R96" s="1">
        <f t="shared" si="46"/>
        <v>5822337.1244228501</v>
      </c>
      <c r="S96" s="1">
        <f t="shared" si="47"/>
        <v>1454239.9631794991</v>
      </c>
      <c r="T96" s="1">
        <f t="shared" si="50"/>
        <v>121658.64829505904</v>
      </c>
      <c r="U96" s="1">
        <f t="shared" si="51"/>
        <v>230454.05199228425</v>
      </c>
      <c r="V96" s="1">
        <f t="shared" si="52"/>
        <v>3087965.2654418796</v>
      </c>
      <c r="W96" s="1">
        <f t="shared" si="53"/>
        <v>-117031.12660604743</v>
      </c>
      <c r="X96" s="1">
        <f t="shared" si="39"/>
        <v>9.2594970120099068E-2</v>
      </c>
      <c r="Y96" s="1">
        <f t="shared" si="40"/>
        <v>5.7679095376910239E-2</v>
      </c>
      <c r="Z96" s="1">
        <f t="shared" si="41"/>
        <v>0.21748640442715655</v>
      </c>
      <c r="AA96" s="1">
        <f t="shared" si="42"/>
        <v>0.2</v>
      </c>
      <c r="AB96" s="1">
        <f t="shared" si="48"/>
        <v>2.3231002168352065E-4</v>
      </c>
      <c r="AC96" s="1">
        <f t="shared" si="49"/>
        <v>3.133079252887232E-3</v>
      </c>
    </row>
    <row r="97" spans="1:29" x14ac:dyDescent="0.35">
      <c r="A97" s="1" t="s">
        <v>77</v>
      </c>
      <c r="B97" s="1">
        <v>1.05</v>
      </c>
      <c r="C97" s="1">
        <v>0.94999999999999896</v>
      </c>
      <c r="D97" s="1">
        <v>0.01</v>
      </c>
      <c r="E97" s="1">
        <v>0.9</v>
      </c>
      <c r="F97" s="1">
        <f>+VLOOKUP($A97,'All effects'!$AB$11:$AM$123,F$1,FALSE)</f>
        <v>-1635931111.79582</v>
      </c>
      <c r="G97" s="1">
        <f>+VLOOKUP($A97,'All effects'!$AB$11:$AM$123,G$1,FALSE)</f>
        <v>-630601573.30346799</v>
      </c>
      <c r="H97" s="1">
        <f>+VLOOKUP($A97,'All effects'!$AB$11:$AM$123,H$1,FALSE)</f>
        <v>518134627.56581402</v>
      </c>
      <c r="I97" s="1">
        <f>+VLOOKUP($A97,'All effects'!$AB$11:$AM$123,I$1,FALSE)</f>
        <v>-400795922.57153898</v>
      </c>
      <c r="J97" s="1">
        <f>+VLOOKUP($A97,'All effects'!$AB$11:$AM$123,J$1,FALSE)</f>
        <v>747940278.32656801</v>
      </c>
      <c r="K97" s="1">
        <f>+VLOOKUP($A97,'All effects'!$AB$11:$AM$123,K$1,FALSE)</f>
        <v>63464408.100328185</v>
      </c>
      <c r="L97" s="1">
        <f>+VLOOKUP($A97,'All effects'!$AB$11:$AM$123,L$1,FALSE)</f>
        <v>237338876.51539439</v>
      </c>
      <c r="M97" s="1">
        <f>+VLOOKUP($A97,'All effects'!$AB$11:$AM$123,M$1,FALSE)</f>
        <v>1005329538.4923519</v>
      </c>
      <c r="N97" s="1">
        <f>+VLOOKUP($A97,'All effects'!$AB$11:$AM$123,N$1,FALSE)</f>
        <v>-55931182.316860951</v>
      </c>
      <c r="O97" s="1">
        <f t="shared" si="43"/>
        <v>-3835118.5591131933</v>
      </c>
      <c r="P97" s="1">
        <f t="shared" si="44"/>
        <v>-1478321.2934481758</v>
      </c>
      <c r="Q97" s="1">
        <f t="shared" si="45"/>
        <v>1214664.6713720951</v>
      </c>
      <c r="R97" s="1">
        <f t="shared" si="46"/>
        <v>-939587.16842524882</v>
      </c>
      <c r="S97" s="1">
        <f t="shared" si="47"/>
        <v>1753398.7964625966</v>
      </c>
      <c r="T97" s="1">
        <f t="shared" si="50"/>
        <v>148779.81572312085</v>
      </c>
      <c r="U97" s="1">
        <f t="shared" si="51"/>
        <v>556394.29041977169</v>
      </c>
      <c r="V97" s="1">
        <f t="shared" si="52"/>
        <v>2356797.2656650175</v>
      </c>
      <c r="W97" s="1">
        <f t="shared" si="53"/>
        <v>-131119.65032627186</v>
      </c>
      <c r="X97" s="1">
        <f t="shared" si="39"/>
        <v>9.2594970120099068E-2</v>
      </c>
      <c r="Y97" s="1">
        <f t="shared" si="40"/>
        <v>5.7679095376910239E-2</v>
      </c>
      <c r="Z97" s="1">
        <f t="shared" si="41"/>
        <v>0.16273258197283502</v>
      </c>
      <c r="AA97" s="1">
        <f t="shared" si="42"/>
        <v>0.2</v>
      </c>
      <c r="AB97" s="1">
        <f t="shared" si="48"/>
        <v>1.7382424315808931E-4</v>
      </c>
      <c r="AC97" s="1">
        <f t="shared" si="49"/>
        <v>2.3443032114617876E-3</v>
      </c>
    </row>
    <row r="98" spans="1:29" x14ac:dyDescent="0.35">
      <c r="A98" s="1" t="s">
        <v>78</v>
      </c>
      <c r="B98" s="1">
        <v>1.05</v>
      </c>
      <c r="C98" s="1">
        <v>0.94999999999999896</v>
      </c>
      <c r="D98" s="1">
        <v>0.01</v>
      </c>
      <c r="E98" s="1">
        <v>1.3</v>
      </c>
      <c r="F98" s="1">
        <f>+VLOOKUP($A98,'All effects'!$AB$11:$AM$123,F$1,FALSE)</f>
        <v>-824079262.28397906</v>
      </c>
      <c r="G98" s="1">
        <f>+VLOOKUP($A98,'All effects'!$AB$11:$AM$123,G$1,FALSE)</f>
        <v>181250329.752781</v>
      </c>
      <c r="H98" s="1">
        <f>+VLOOKUP($A98,'All effects'!$AB$11:$AM$123,H$1,FALSE)</f>
        <v>349232303.349433</v>
      </c>
      <c r="I98" s="1">
        <f>+VLOOKUP($A98,'All effects'!$AB$11:$AM$123,I$1,FALSE)</f>
        <v>371704346.592233</v>
      </c>
      <c r="J98" s="1">
        <f>+VLOOKUP($A98,'All effects'!$AB$11:$AM$123,J$1,FALSE)</f>
        <v>539686320.21771204</v>
      </c>
      <c r="K98" s="1">
        <f>+VLOOKUP($A98,'All effects'!$AB$11:$AM$123,K$1,FALSE)</f>
        <v>74131908.554873422</v>
      </c>
      <c r="L98" s="1">
        <f>+VLOOKUP($A98,'All effects'!$AB$11:$AM$123,L$1,FALSE)</f>
        <v>228654385.14547649</v>
      </c>
      <c r="M98" s="1">
        <f>+VLOOKUP($A98,'All effects'!$AB$11:$AM$123,M$1,FALSE)</f>
        <v>1005329592.0367597</v>
      </c>
      <c r="N98" s="1">
        <f>+VLOOKUP($A98,'All effects'!$AB$11:$AM$123,N$1,FALSE)</f>
        <v>-35931540.248850018</v>
      </c>
      <c r="O98" s="1">
        <f t="shared" si="43"/>
        <v>-1931891.6610713929</v>
      </c>
      <c r="P98" s="1">
        <f t="shared" si="44"/>
        <v>424905.73011795251</v>
      </c>
      <c r="Q98" s="1">
        <f t="shared" si="45"/>
        <v>818706.41028827301</v>
      </c>
      <c r="R98" s="1">
        <f t="shared" si="46"/>
        <v>871387.69343047717</v>
      </c>
      <c r="S98" s="1">
        <f t="shared" si="47"/>
        <v>1265188.3736683771</v>
      </c>
      <c r="T98" s="1">
        <f t="shared" si="50"/>
        <v>173787.67129698134</v>
      </c>
      <c r="U98" s="1">
        <f t="shared" si="51"/>
        <v>536035.20941136102</v>
      </c>
      <c r="V98" s="1">
        <f t="shared" si="52"/>
        <v>2356797.3911893447</v>
      </c>
      <c r="W98" s="1">
        <f t="shared" si="53"/>
        <v>-84234.425198147568</v>
      </c>
      <c r="X98" s="1">
        <f t="shared" si="39"/>
        <v>9.2594970120099068E-2</v>
      </c>
      <c r="Y98" s="1">
        <f t="shared" si="40"/>
        <v>5.7679095376910239E-2</v>
      </c>
      <c r="Z98" s="1">
        <f t="shared" si="41"/>
        <v>0.16273258197283502</v>
      </c>
      <c r="AA98" s="1">
        <f t="shared" si="42"/>
        <v>0.2</v>
      </c>
      <c r="AB98" s="1">
        <f t="shared" si="48"/>
        <v>1.7382424315808931E-4</v>
      </c>
      <c r="AC98" s="1">
        <f t="shared" si="49"/>
        <v>2.3443032114617876E-3</v>
      </c>
    </row>
    <row r="99" spans="1:29" x14ac:dyDescent="0.35">
      <c r="A99" s="1" t="s">
        <v>80</v>
      </c>
      <c r="B99" s="1">
        <v>1.05</v>
      </c>
      <c r="C99" s="1">
        <v>1</v>
      </c>
      <c r="D99" s="1">
        <v>-5.0000000000000001E-3</v>
      </c>
      <c r="E99" s="1">
        <v>0.9</v>
      </c>
      <c r="F99" s="1">
        <f>+VLOOKUP($A99,'All effects'!$AB$11:$AM$123,F$1,FALSE)</f>
        <v>-618842162.49396098</v>
      </c>
      <c r="G99" s="1">
        <f>+VLOOKUP($A99,'All effects'!$AB$11:$AM$123,G$1,FALSE)</f>
        <v>382112310.73269701</v>
      </c>
      <c r="H99" s="1">
        <f>+VLOOKUP($A99,'All effects'!$AB$11:$AM$123,H$1,FALSE)</f>
        <v>-32960255.871647</v>
      </c>
      <c r="I99" s="1">
        <f>+VLOOKUP($A99,'All effects'!$AB$11:$AM$123,I$1,FALSE)</f>
        <v>502617898.75746799</v>
      </c>
      <c r="J99" s="1">
        <f>+VLOOKUP($A99,'All effects'!$AB$11:$AM$123,J$1,FALSE)</f>
        <v>87545332.181951493</v>
      </c>
      <c r="K99" s="1">
        <f>+VLOOKUP($A99,'All effects'!$AB$11:$AM$123,K$1,FALSE)</f>
        <v>23183305.859972067</v>
      </c>
      <c r="L99" s="1">
        <f>+VLOOKUP($A99,'All effects'!$AB$11:$AM$123,L$1,FALSE)</f>
        <v>86128003.163473725</v>
      </c>
      <c r="M99" s="1">
        <f>+VLOOKUP($A99,'All effects'!$AB$11:$AM$123,M$1,FALSE)</f>
        <v>1000954473.2266574</v>
      </c>
      <c r="N99" s="1">
        <f>+VLOOKUP($A99,'All effects'!$AB$11:$AM$123,N$1,FALSE)</f>
        <v>-57560890.721269608</v>
      </c>
      <c r="O99" s="1">
        <f t="shared" si="43"/>
        <v>-13109499.718695479</v>
      </c>
      <c r="P99" s="1">
        <f t="shared" si="44"/>
        <v>8094634.6801463356</v>
      </c>
      <c r="Q99" s="1">
        <f t="shared" si="45"/>
        <v>-698227.25610054715</v>
      </c>
      <c r="R99" s="1">
        <f t="shared" si="46"/>
        <v>10647414.804153133</v>
      </c>
      <c r="S99" s="1">
        <f t="shared" si="47"/>
        <v>1854552.8685169297</v>
      </c>
      <c r="T99" s="1">
        <f t="shared" si="50"/>
        <v>491113.17888380121</v>
      </c>
      <c r="U99" s="1">
        <f t="shared" si="51"/>
        <v>1824528.2911769613</v>
      </c>
      <c r="V99" s="1">
        <f t="shared" si="52"/>
        <v>21204134.398841802</v>
      </c>
      <c r="W99" s="1">
        <f t="shared" si="53"/>
        <v>-1219365.0117136433</v>
      </c>
      <c r="X99" s="1">
        <f t="shared" si="39"/>
        <v>9.2594970120099068E-2</v>
      </c>
      <c r="Y99" s="1">
        <f t="shared" si="40"/>
        <v>0.38998983123577174</v>
      </c>
      <c r="Z99" s="1">
        <f t="shared" si="41"/>
        <v>0.21748640442715655</v>
      </c>
      <c r="AA99" s="1">
        <f t="shared" si="42"/>
        <v>0.2</v>
      </c>
      <c r="AB99" s="1">
        <f t="shared" si="48"/>
        <v>1.5707345193038966E-3</v>
      </c>
      <c r="AC99" s="1">
        <f t="shared" si="49"/>
        <v>2.1183914919215622E-2</v>
      </c>
    </row>
    <row r="100" spans="1:29" x14ac:dyDescent="0.35">
      <c r="A100" s="1" t="s">
        <v>81</v>
      </c>
      <c r="B100" s="1">
        <v>1.05</v>
      </c>
      <c r="C100" s="1">
        <v>1</v>
      </c>
      <c r="D100" s="1">
        <v>-5.0000000000000001E-3</v>
      </c>
      <c r="E100" s="1">
        <v>1.3</v>
      </c>
      <c r="F100" s="1">
        <f>+VLOOKUP($A100,'All effects'!$AB$11:$AM$123,F$1,FALSE)</f>
        <v>-479591591.37116498</v>
      </c>
      <c r="G100" s="1">
        <f>+VLOOKUP($A100,'All effects'!$AB$11:$AM$123,G$1,FALSE)</f>
        <v>521363965.18103802</v>
      </c>
      <c r="H100" s="1">
        <f>+VLOOKUP($A100,'All effects'!$AB$11:$AM$123,H$1,FALSE)</f>
        <v>7514623.9418510096</v>
      </c>
      <c r="I100" s="1">
        <f>+VLOOKUP($A100,'All effects'!$AB$11:$AM$123,I$1,FALSE)</f>
        <v>609762662.75930703</v>
      </c>
      <c r="J100" s="1">
        <f>+VLOOKUP($A100,'All effects'!$AB$11:$AM$123,J$1,FALSE)</f>
        <v>95913321.548945904</v>
      </c>
      <c r="K100" s="1">
        <f>+VLOOKUP($A100,'All effects'!$AB$11:$AM$123,K$1,FALSE)</f>
        <v>19098023.965965137</v>
      </c>
      <c r="L100" s="1">
        <f>+VLOOKUP($A100,'All effects'!$AB$11:$AM$123,L$1,FALSE)</f>
        <v>69983223.03997083</v>
      </c>
      <c r="M100" s="1">
        <f>+VLOOKUP($A100,'All effects'!$AB$11:$AM$123,M$1,FALSE)</f>
        <v>1000955556.5522016</v>
      </c>
      <c r="N100" s="1">
        <f>+VLOOKUP($A100,'All effects'!$AB$11:$AM$123,N$1,FALSE)</f>
        <v>-37513498.50426323</v>
      </c>
      <c r="O100" s="1">
        <f t="shared" si="43"/>
        <v>-10159627.467577985</v>
      </c>
      <c r="P100" s="1">
        <f t="shared" si="44"/>
        <v>11044529.880340006</v>
      </c>
      <c r="Q100" s="1">
        <f t="shared" si="45"/>
        <v>159189.15423407251</v>
      </c>
      <c r="R100" s="1">
        <f t="shared" si="46"/>
        <v>12917160.368807528</v>
      </c>
      <c r="S100" s="1">
        <f t="shared" si="47"/>
        <v>2031819.6433122403</v>
      </c>
      <c r="T100" s="1">
        <f t="shared" si="50"/>
        <v>404570.91482014634</v>
      </c>
      <c r="U100" s="1">
        <f t="shared" si="51"/>
        <v>1482518.6426512324</v>
      </c>
      <c r="V100" s="1">
        <f t="shared" si="52"/>
        <v>21204157.347917959</v>
      </c>
      <c r="W100" s="1">
        <f t="shared" si="53"/>
        <v>-794682.76063643477</v>
      </c>
      <c r="X100" s="1">
        <f t="shared" si="39"/>
        <v>9.2594970120099068E-2</v>
      </c>
      <c r="Y100" s="1">
        <f t="shared" si="40"/>
        <v>0.38998983123577174</v>
      </c>
      <c r="Z100" s="1">
        <f t="shared" si="41"/>
        <v>0.21748640442715655</v>
      </c>
      <c r="AA100" s="1">
        <f t="shared" si="42"/>
        <v>0.2</v>
      </c>
      <c r="AB100" s="1">
        <f t="shared" si="48"/>
        <v>1.5707345193038966E-3</v>
      </c>
      <c r="AC100" s="1">
        <f t="shared" si="49"/>
        <v>2.1183914919215622E-2</v>
      </c>
    </row>
    <row r="101" spans="1:29" x14ac:dyDescent="0.35">
      <c r="A101" s="1" t="s">
        <v>82</v>
      </c>
      <c r="B101" s="1">
        <v>1.05</v>
      </c>
      <c r="C101" s="1">
        <v>1</v>
      </c>
      <c r="D101" s="1">
        <v>0.01</v>
      </c>
      <c r="E101" s="1">
        <v>0.9</v>
      </c>
      <c r="F101" s="1">
        <f>+VLOOKUP($A101,'All effects'!$AB$11:$AM$123,F$1,FALSE)</f>
        <v>-1897811690.6333301</v>
      </c>
      <c r="G101" s="1">
        <f>+VLOOKUP($A101,'All effects'!$AB$11:$AM$123,G$1,FALSE)</f>
        <v>-890386349.615049</v>
      </c>
      <c r="H101" s="1">
        <f>+VLOOKUP($A101,'All effects'!$AB$11:$AM$123,H$1,FALSE)</f>
        <v>70181098.706082106</v>
      </c>
      <c r="I101" s="1">
        <f>+VLOOKUP($A101,'All effects'!$AB$11:$AM$123,I$1,FALSE)</f>
        <v>-658866751.21304297</v>
      </c>
      <c r="J101" s="1">
        <f>+VLOOKUP($A101,'All effects'!$AB$11:$AM$123,J$1,FALSE)</f>
        <v>301700697.13691401</v>
      </c>
      <c r="K101" s="1">
        <f>+VLOOKUP($A101,'All effects'!$AB$11:$AM$123,K$1,FALSE)</f>
        <v>77418069.85827975</v>
      </c>
      <c r="L101" s="1">
        <f>+VLOOKUP($A101,'All effects'!$AB$11:$AM$123,L$1,FALSE)</f>
        <v>252746488.95773184</v>
      </c>
      <c r="M101" s="1">
        <f>+VLOOKUP($A101,'All effects'!$AB$11:$AM$123,M$1,FALSE)</f>
        <v>1007425341.0182798</v>
      </c>
      <c r="N101" s="1">
        <f>+VLOOKUP($A101,'All effects'!$AB$11:$AM$123,N$1,FALSE)</f>
        <v>-56191179.302553907</v>
      </c>
      <c r="O101" s="1">
        <f t="shared" si="43"/>
        <v>-30081656.159675274</v>
      </c>
      <c r="P101" s="1">
        <f t="shared" si="44"/>
        <v>-14113252.727118554</v>
      </c>
      <c r="Q101" s="1">
        <f t="shared" si="45"/>
        <v>1112419.9996260239</v>
      </c>
      <c r="R101" s="1">
        <f t="shared" si="46"/>
        <v>-10443503.516631244</v>
      </c>
      <c r="S101" s="1">
        <f t="shared" si="47"/>
        <v>4782169.2105702441</v>
      </c>
      <c r="T101" s="1">
        <f t="shared" si="50"/>
        <v>1227131.1055341389</v>
      </c>
      <c r="U101" s="1">
        <f t="shared" si="51"/>
        <v>4006210.4232556387</v>
      </c>
      <c r="V101" s="1">
        <f t="shared" si="52"/>
        <v>15968403.432556698</v>
      </c>
      <c r="W101" s="1">
        <f t="shared" si="53"/>
        <v>-890669.8927658099</v>
      </c>
      <c r="X101" s="1">
        <f t="shared" si="39"/>
        <v>9.2594970120099068E-2</v>
      </c>
      <c r="Y101" s="1">
        <f t="shared" si="40"/>
        <v>0.38998983123577174</v>
      </c>
      <c r="Z101" s="1">
        <f t="shared" si="41"/>
        <v>0.16273258197283502</v>
      </c>
      <c r="AA101" s="1">
        <f t="shared" si="42"/>
        <v>0.2</v>
      </c>
      <c r="AB101" s="1">
        <f t="shared" si="48"/>
        <v>1.1752904030642301E-3</v>
      </c>
      <c r="AC101" s="1">
        <f t="shared" si="49"/>
        <v>1.5850706531181997E-2</v>
      </c>
    </row>
    <row r="102" spans="1:29" x14ac:dyDescent="0.35">
      <c r="A102" s="1" t="s">
        <v>83</v>
      </c>
      <c r="B102" s="1">
        <v>1.05</v>
      </c>
      <c r="C102" s="1">
        <v>1</v>
      </c>
      <c r="D102" s="1">
        <v>0.01</v>
      </c>
      <c r="E102" s="1">
        <v>1.3</v>
      </c>
      <c r="F102" s="1">
        <f>+VLOOKUP($A102,'All effects'!$AB$11:$AM$123,F$1,FALSE)</f>
        <v>-2992085608.5496702</v>
      </c>
      <c r="G102" s="1">
        <f>+VLOOKUP($A102,'All effects'!$AB$11:$AM$123,G$1,FALSE)</f>
        <v>-1984619030.11655</v>
      </c>
      <c r="H102" s="1">
        <f>+VLOOKUP($A102,'All effects'!$AB$11:$AM$123,H$1,FALSE)</f>
        <v>-256778404.24907899</v>
      </c>
      <c r="I102" s="1">
        <f>+VLOOKUP($A102,'All effects'!$AB$11:$AM$123,I$1,FALSE)</f>
        <v>-1768817130.7749801</v>
      </c>
      <c r="J102" s="1">
        <f>+VLOOKUP($A102,'All effects'!$AB$11:$AM$123,J$1,FALSE)</f>
        <v>-40976504.878679</v>
      </c>
      <c r="K102" s="1">
        <f>+VLOOKUP($A102,'All effects'!$AB$11:$AM$123,K$1,FALSE)</f>
        <v>83004390.262244791</v>
      </c>
      <c r="L102" s="1">
        <f>+VLOOKUP($A102,'All effects'!$AB$11:$AM$123,L$1,FALSE)</f>
        <v>262975901.61918563</v>
      </c>
      <c r="M102" s="1">
        <f>+VLOOKUP($A102,'All effects'!$AB$11:$AM$123,M$1,FALSE)</f>
        <v>1007466578.4331187</v>
      </c>
      <c r="N102" s="1">
        <f>+VLOOKUP($A102,'All effects'!$AB$11:$AM$123,N$1,FALSE)</f>
        <v>-35830387.984633431</v>
      </c>
      <c r="O102" s="1">
        <f t="shared" si="43"/>
        <v>-47426670.897293918</v>
      </c>
      <c r="P102" s="1">
        <f t="shared" si="44"/>
        <v>-31457613.822576478</v>
      </c>
      <c r="Q102" s="1">
        <f t="shared" si="45"/>
        <v>-4070119.1292973673</v>
      </c>
      <c r="R102" s="1">
        <f t="shared" si="46"/>
        <v>-28037001.247241575</v>
      </c>
      <c r="S102" s="1">
        <f t="shared" si="47"/>
        <v>-649506.55350548821</v>
      </c>
      <c r="T102" s="1">
        <f t="shared" si="50"/>
        <v>1315678.2308465429</v>
      </c>
      <c r="U102" s="1">
        <f t="shared" si="51"/>
        <v>4168353.8413386997</v>
      </c>
      <c r="V102" s="1">
        <f t="shared" si="52"/>
        <v>15969057.074717414</v>
      </c>
      <c r="W102" s="1">
        <f t="shared" si="53"/>
        <v>-567936.96484281402</v>
      </c>
      <c r="X102" s="1">
        <f t="shared" si="39"/>
        <v>9.2594970120099068E-2</v>
      </c>
      <c r="Y102" s="1">
        <f t="shared" si="40"/>
        <v>0.38998983123577174</v>
      </c>
      <c r="Z102" s="1">
        <f t="shared" si="41"/>
        <v>0.16273258197283502</v>
      </c>
      <c r="AA102" s="1">
        <f t="shared" si="42"/>
        <v>0.2</v>
      </c>
      <c r="AB102" s="1">
        <f t="shared" si="48"/>
        <v>1.1752904030642301E-3</v>
      </c>
      <c r="AC102" s="1">
        <f t="shared" si="49"/>
        <v>1.5850706531181997E-2</v>
      </c>
    </row>
    <row r="103" spans="1:29" x14ac:dyDescent="0.35">
      <c r="A103" s="1" t="s">
        <v>85</v>
      </c>
      <c r="B103" s="1">
        <v>1.05</v>
      </c>
      <c r="C103" s="1">
        <v>1.05</v>
      </c>
      <c r="D103" s="1">
        <v>-5.0000000000000001E-3</v>
      </c>
      <c r="E103" s="1">
        <v>0.9</v>
      </c>
      <c r="F103" s="1">
        <f>+VLOOKUP($A103,'All effects'!$AB$11:$AM$123,F$1,FALSE)</f>
        <v>-92430956.933329299</v>
      </c>
      <c r="G103" s="1">
        <f>+VLOOKUP($A103,'All effects'!$AB$11:$AM$123,G$1,FALSE)</f>
        <v>911502632.65961802</v>
      </c>
      <c r="H103" s="1">
        <f>+VLOOKUP($A103,'All effects'!$AB$11:$AM$123,H$1,FALSE)</f>
        <v>617235537.16694605</v>
      </c>
      <c r="I103" s="1">
        <f>+VLOOKUP($A103,'All effects'!$AB$11:$AM$123,I$1,FALSE)</f>
        <v>1029982625.88422</v>
      </c>
      <c r="J103" s="1">
        <f>+VLOOKUP($A103,'All effects'!$AB$11:$AM$123,J$1,FALSE)</f>
        <v>735715530.42037904</v>
      </c>
      <c r="K103" s="1">
        <f>+VLOOKUP($A103,'All effects'!$AB$11:$AM$123,K$1,FALSE)</f>
        <v>46468093.709148772</v>
      </c>
      <c r="L103" s="1">
        <f>+VLOOKUP($A103,'All effects'!$AB$11:$AM$123,L$1,FALSE)</f>
        <v>107344819.91903977</v>
      </c>
      <c r="M103" s="1">
        <f>+VLOOKUP($A103,'All effects'!$AB$11:$AM$123,M$1,FALSE)</f>
        <v>1003933589.592947</v>
      </c>
      <c r="N103" s="1">
        <f>+VLOOKUP($A103,'All effects'!$AB$11:$AM$123,N$1,FALSE)</f>
        <v>-57603267.014715388</v>
      </c>
      <c r="O103" s="1">
        <f t="shared" si="43"/>
        <v>-289593.51349234948</v>
      </c>
      <c r="P103" s="1">
        <f t="shared" si="44"/>
        <v>2855809.9873381602</v>
      </c>
      <c r="Q103" s="1">
        <f t="shared" si="45"/>
        <v>1933847.855642613</v>
      </c>
      <c r="R103" s="1">
        <f t="shared" si="46"/>
        <v>3227017.1959924088</v>
      </c>
      <c r="S103" s="1">
        <f t="shared" si="47"/>
        <v>2305055.0643871916</v>
      </c>
      <c r="T103" s="1">
        <f t="shared" si="50"/>
        <v>145588.22032136488</v>
      </c>
      <c r="U103" s="1">
        <f t="shared" si="51"/>
        <v>336319.82819328539</v>
      </c>
      <c r="V103" s="1">
        <f t="shared" si="52"/>
        <v>3145403.5008305088</v>
      </c>
      <c r="W103" s="1">
        <f t="shared" si="53"/>
        <v>-180475.60078234205</v>
      </c>
      <c r="X103" s="1">
        <f t="shared" si="39"/>
        <v>9.2594970120099068E-2</v>
      </c>
      <c r="Y103" s="1">
        <f t="shared" si="40"/>
        <v>5.7679095376914652E-2</v>
      </c>
      <c r="Z103" s="1">
        <f t="shared" si="41"/>
        <v>0.21748640442715655</v>
      </c>
      <c r="AA103" s="1">
        <f t="shared" si="42"/>
        <v>0.2</v>
      </c>
      <c r="AB103" s="1">
        <f t="shared" si="48"/>
        <v>2.3231002168353846E-4</v>
      </c>
      <c r="AC103" s="1">
        <f t="shared" si="49"/>
        <v>3.1330792528874722E-3</v>
      </c>
    </row>
    <row r="104" spans="1:29" x14ac:dyDescent="0.35">
      <c r="A104" s="1" t="s">
        <v>86</v>
      </c>
      <c r="B104" s="1">
        <v>1.05</v>
      </c>
      <c r="C104" s="1">
        <v>1.05</v>
      </c>
      <c r="D104" s="1">
        <v>-5.0000000000000001E-3</v>
      </c>
      <c r="E104" s="1">
        <v>1.3</v>
      </c>
      <c r="F104" s="1">
        <f>+VLOOKUP($A104,'All effects'!$AB$11:$AM$123,F$1,FALSE)</f>
        <v>-542770358.15837705</v>
      </c>
      <c r="G104" s="1">
        <f>+VLOOKUP($A104,'All effects'!$AB$11:$AM$123,G$1,FALSE)</f>
        <v>461163502.21447003</v>
      </c>
      <c r="H104" s="1">
        <f>+VLOOKUP($A104,'All effects'!$AB$11:$AM$123,H$1,FALSE)</f>
        <v>496258985.40613198</v>
      </c>
      <c r="I104" s="1">
        <f>+VLOOKUP($A104,'All effects'!$AB$11:$AM$123,I$1,FALSE)</f>
        <v>561888654.88242197</v>
      </c>
      <c r="J104" s="1">
        <f>+VLOOKUP($A104,'All effects'!$AB$11:$AM$123,J$1,FALSE)</f>
        <v>596984138.10291004</v>
      </c>
      <c r="K104" s="1">
        <f>+VLOOKUP($A104,'All effects'!$AB$11:$AM$123,K$1,FALSE)</f>
        <v>42644424.805973142</v>
      </c>
      <c r="L104" s="1">
        <f>+VLOOKUP($A104,'All effects'!$AB$11:$AM$123,L$1,FALSE)</f>
        <v>105504835.94539994</v>
      </c>
      <c r="M104" s="1">
        <f>+VLOOKUP($A104,'All effects'!$AB$11:$AM$123,M$1,FALSE)</f>
        <v>1003933860.3728468</v>
      </c>
      <c r="N104" s="1">
        <f>+VLOOKUP($A104,'All effects'!$AB$11:$AM$123,N$1,FALSE)</f>
        <v>-37864741.528524399</v>
      </c>
      <c r="O104" s="1">
        <f t="shared" si="43"/>
        <v>-1700542.5482283137</v>
      </c>
      <c r="P104" s="1">
        <f t="shared" si="44"/>
        <v>1444861.800977082</v>
      </c>
      <c r="Q104" s="1">
        <f t="shared" si="45"/>
        <v>1554818.7312349391</v>
      </c>
      <c r="R104" s="1">
        <f t="shared" si="46"/>
        <v>1760441.6870449653</v>
      </c>
      <c r="S104" s="1">
        <f t="shared" si="47"/>
        <v>1870398.617393137</v>
      </c>
      <c r="T104" s="1">
        <f t="shared" si="50"/>
        <v>133608.36261091431</v>
      </c>
      <c r="U104" s="1">
        <f t="shared" si="51"/>
        <v>330555.01257982897</v>
      </c>
      <c r="V104" s="1">
        <f t="shared" si="52"/>
        <v>3145404.3492053947</v>
      </c>
      <c r="W104" s="1">
        <f t="shared" si="53"/>
        <v>-118633.23609896647</v>
      </c>
      <c r="X104" s="1">
        <f t="shared" si="39"/>
        <v>9.2594970120099068E-2</v>
      </c>
      <c r="Y104" s="1">
        <f t="shared" si="40"/>
        <v>5.7679095376914652E-2</v>
      </c>
      <c r="Z104" s="1">
        <f t="shared" si="41"/>
        <v>0.21748640442715655</v>
      </c>
      <c r="AA104" s="1">
        <f t="shared" si="42"/>
        <v>0.2</v>
      </c>
      <c r="AB104" s="1">
        <f t="shared" si="48"/>
        <v>2.3231002168353846E-4</v>
      </c>
      <c r="AC104" s="1">
        <f t="shared" si="49"/>
        <v>3.1330792528874722E-3</v>
      </c>
    </row>
    <row r="105" spans="1:29" x14ac:dyDescent="0.35">
      <c r="A105" s="1" t="s">
        <v>87</v>
      </c>
      <c r="B105" s="1">
        <v>1.05</v>
      </c>
      <c r="C105" s="1">
        <v>1.05</v>
      </c>
      <c r="D105" s="1">
        <v>0.01</v>
      </c>
      <c r="E105" s="1">
        <v>0.9</v>
      </c>
      <c r="F105" s="1">
        <f>+VLOOKUP($A105,'All effects'!$AB$11:$AM$123,F$1,FALSE)</f>
        <v>-1986276533.2203901</v>
      </c>
      <c r="G105" s="1">
        <f>+VLOOKUP($A105,'All effects'!$AB$11:$AM$123,G$1,FALSE)</f>
        <v>-988451472.66042495</v>
      </c>
      <c r="H105" s="1">
        <f>+VLOOKUP($A105,'All effects'!$AB$11:$AM$123,H$1,FALSE)</f>
        <v>-555043508.43598604</v>
      </c>
      <c r="I105" s="1">
        <f>+VLOOKUP($A105,'All effects'!$AB$11:$AM$123,I$1,FALSE)</f>
        <v>-809736530.84990299</v>
      </c>
      <c r="J105" s="1">
        <f>+VLOOKUP($A105,'All effects'!$AB$11:$AM$123,J$1,FALSE)</f>
        <v>-376328566.59663802</v>
      </c>
      <c r="K105" s="1">
        <f>+VLOOKUP($A105,'All effects'!$AB$11:$AM$123,K$1,FALSE)</f>
        <v>61170624.61614728</v>
      </c>
      <c r="L105" s="1">
        <f>+VLOOKUP($A105,'All effects'!$AB$11:$AM$123,L$1,FALSE)</f>
        <v>183450752.70099461</v>
      </c>
      <c r="M105" s="1">
        <f>+VLOOKUP($A105,'All effects'!$AB$11:$AM$123,M$1,FALSE)</f>
        <v>997825060.55997181</v>
      </c>
      <c r="N105" s="1">
        <f>+VLOOKUP($A105,'All effects'!$AB$11:$AM$123,N$1,FALSE)</f>
        <v>-56434813.725673735</v>
      </c>
      <c r="O105" s="1">
        <f t="shared" si="43"/>
        <v>-4656434.455680103</v>
      </c>
      <c r="P105" s="1">
        <f t="shared" si="44"/>
        <v>-2317229.9617321449</v>
      </c>
      <c r="Q105" s="1">
        <f t="shared" si="45"/>
        <v>-1301190.2793275996</v>
      </c>
      <c r="R105" s="1">
        <f t="shared" si="46"/>
        <v>-1898267.9497094997</v>
      </c>
      <c r="S105" s="1">
        <f t="shared" si="47"/>
        <v>-882228.26723737724</v>
      </c>
      <c r="T105" s="1">
        <f t="shared" si="50"/>
        <v>143402.49173476853</v>
      </c>
      <c r="U105" s="1">
        <f t="shared" si="51"/>
        <v>430064.18870205682</v>
      </c>
      <c r="V105" s="1">
        <f t="shared" si="52"/>
        <v>2339204.4939479739</v>
      </c>
      <c r="W105" s="1">
        <f t="shared" si="53"/>
        <v>-132300.31505535485</v>
      </c>
      <c r="X105" s="1">
        <f t="shared" si="39"/>
        <v>9.2594970120099068E-2</v>
      </c>
      <c r="Y105" s="1">
        <f t="shared" si="40"/>
        <v>5.7679095376914652E-2</v>
      </c>
      <c r="Z105" s="1">
        <f t="shared" si="41"/>
        <v>0.16273258197283502</v>
      </c>
      <c r="AA105" s="1">
        <f t="shared" si="42"/>
        <v>0.2</v>
      </c>
      <c r="AB105" s="1">
        <f t="shared" si="48"/>
        <v>1.7382424315810262E-4</v>
      </c>
      <c r="AC105" s="1">
        <f t="shared" si="49"/>
        <v>2.3443032114619671E-3</v>
      </c>
    </row>
    <row r="106" spans="1:29" x14ac:dyDescent="0.35">
      <c r="A106" s="1" t="s">
        <v>88</v>
      </c>
      <c r="B106" s="1">
        <v>1.05</v>
      </c>
      <c r="C106" s="1">
        <v>1.05</v>
      </c>
      <c r="D106" s="1">
        <v>0.01</v>
      </c>
      <c r="E106" s="1">
        <v>1.3</v>
      </c>
      <c r="F106" s="1">
        <f>+VLOOKUP($A106,'All effects'!$AB$11:$AM$123,F$1,FALSE)</f>
        <v>-1196897233.7327199</v>
      </c>
      <c r="G106" s="1">
        <f>+VLOOKUP($A106,'All effects'!$AB$11:$AM$123,G$1,FALSE)</f>
        <v>-199072050.09439901</v>
      </c>
      <c r="H106" s="1">
        <f>+VLOOKUP($A106,'All effects'!$AB$11:$AM$123,H$1,FALSE)</f>
        <v>-484325391.54873902</v>
      </c>
      <c r="I106" s="1">
        <f>+VLOOKUP($A106,'All effects'!$AB$11:$AM$123,I$1,FALSE)</f>
        <v>-54474620.365726598</v>
      </c>
      <c r="J106" s="1">
        <f>+VLOOKUP($A106,'All effects'!$AB$11:$AM$123,J$1,FALSE)</f>
        <v>-339727961.79124099</v>
      </c>
      <c r="K106" s="1">
        <f>+VLOOKUP($A106,'All effects'!$AB$11:$AM$123,K$1,FALSE)</f>
        <v>49923172.101799421</v>
      </c>
      <c r="L106" s="1">
        <f>+VLOOKUP($A106,'All effects'!$AB$11:$AM$123,L$1,FALSE)</f>
        <v>158584496.4943355</v>
      </c>
      <c r="M106" s="1">
        <f>+VLOOKUP($A106,'All effects'!$AB$11:$AM$123,M$1,FALSE)</f>
        <v>997825183.63832951</v>
      </c>
      <c r="N106" s="1">
        <f>+VLOOKUP($A106,'All effects'!$AB$11:$AM$123,N$1,FALSE)</f>
        <v>-35936105.336135745</v>
      </c>
      <c r="O106" s="1">
        <f t="shared" si="43"/>
        <v>-2805890.0288295601</v>
      </c>
      <c r="P106" s="1">
        <f t="shared" si="44"/>
        <v>-466685.24634861719</v>
      </c>
      <c r="Q106" s="1">
        <f t="shared" si="45"/>
        <v>-1135405.5708002835</v>
      </c>
      <c r="R106" s="1">
        <f t="shared" si="46"/>
        <v>-127705.02746654434</v>
      </c>
      <c r="S106" s="1">
        <f t="shared" si="47"/>
        <v>-796425.35185063467</v>
      </c>
      <c r="T106" s="1">
        <f t="shared" si="50"/>
        <v>117035.05268461687</v>
      </c>
      <c r="U106" s="1">
        <f t="shared" si="51"/>
        <v>371770.14441974979</v>
      </c>
      <c r="V106" s="1">
        <f t="shared" si="52"/>
        <v>2339204.782480963</v>
      </c>
      <c r="W106" s="1">
        <f t="shared" si="53"/>
        <v>-84245.127146938554</v>
      </c>
      <c r="X106" s="1">
        <f t="shared" si="39"/>
        <v>9.2594970120099068E-2</v>
      </c>
      <c r="Y106" s="1">
        <f t="shared" si="40"/>
        <v>5.7679095376914652E-2</v>
      </c>
      <c r="Z106" s="1">
        <f t="shared" si="41"/>
        <v>0.16273258197283502</v>
      </c>
      <c r="AA106" s="1">
        <f t="shared" si="42"/>
        <v>0.2</v>
      </c>
      <c r="AB106" s="1">
        <f t="shared" si="48"/>
        <v>1.7382424315810262E-4</v>
      </c>
      <c r="AC106" s="1">
        <f t="shared" si="49"/>
        <v>2.3443032114619671E-3</v>
      </c>
    </row>
    <row r="107" spans="1:29" x14ac:dyDescent="0.35">
      <c r="A107" s="1" t="s">
        <v>93</v>
      </c>
      <c r="B107" s="1">
        <v>1.1000000000000001</v>
      </c>
      <c r="C107" s="1">
        <v>0.94999999999999896</v>
      </c>
      <c r="D107" s="1">
        <v>-5.0000000000000001E-3</v>
      </c>
      <c r="E107" s="1">
        <v>0.9</v>
      </c>
      <c r="F107" s="1">
        <f>+VLOOKUP($A107,'All effects'!$AB$11:$AM$123,F$1,FALSE)</f>
        <v>-661398721.295228</v>
      </c>
      <c r="G107" s="1">
        <f>+VLOOKUP($A107,'All effects'!$AB$11:$AM$123,G$1,FALSE)</f>
        <v>316539029.736103</v>
      </c>
      <c r="H107" s="1">
        <f>+VLOOKUP($A107,'All effects'!$AB$11:$AM$123,H$1,FALSE)</f>
        <v>96303982.861120105</v>
      </c>
      <c r="I107" s="1">
        <f>+VLOOKUP($A107,'All effects'!$AB$11:$AM$123,I$1,FALSE)</f>
        <v>438421426.14522099</v>
      </c>
      <c r="J107" s="1">
        <f>+VLOOKUP($A107,'All effects'!$AB$11:$AM$123,J$1,FALSE)</f>
        <v>218186379.299063</v>
      </c>
      <c r="K107" s="1">
        <f>+VLOOKUP($A107,'All effects'!$AB$11:$AM$123,K$1,FALSE)</f>
        <v>41754285.857631035</v>
      </c>
      <c r="L107" s="1">
        <f>+VLOOKUP($A107,'All effects'!$AB$11:$AM$123,L$1,FALSE)</f>
        <v>105419407.35245839</v>
      </c>
      <c r="M107" s="1">
        <f>+VLOOKUP($A107,'All effects'!$AB$11:$AM$123,M$1,FALSE)</f>
        <v>977937751.03133023</v>
      </c>
      <c r="N107" s="1">
        <f>+VLOOKUP($A107,'All effects'!$AB$11:$AM$123,N$1,FALSE)</f>
        <v>-58217274.914290309</v>
      </c>
      <c r="O107" s="1">
        <f t="shared" si="43"/>
        <v>-1513286.0544829941</v>
      </c>
      <c r="P107" s="1">
        <f t="shared" si="44"/>
        <v>724244.06636462989</v>
      </c>
      <c r="Q107" s="1">
        <f t="shared" si="45"/>
        <v>220344.35441530056</v>
      </c>
      <c r="R107" s="1">
        <f t="shared" si="46"/>
        <v>1003112.0545150889</v>
      </c>
      <c r="S107" s="1">
        <f t="shared" si="47"/>
        <v>499212.34263171128</v>
      </c>
      <c r="T107" s="1">
        <f t="shared" si="50"/>
        <v>95534.17094534295</v>
      </c>
      <c r="U107" s="1">
        <f t="shared" si="51"/>
        <v>241200.52531387968</v>
      </c>
      <c r="V107" s="1">
        <f t="shared" si="52"/>
        <v>2237530.1208476224</v>
      </c>
      <c r="W107" s="1">
        <f t="shared" si="53"/>
        <v>-133201.63378192156</v>
      </c>
      <c r="X107" s="1">
        <f t="shared" si="39"/>
        <v>6.7619770758894304E-2</v>
      </c>
      <c r="Y107" s="1">
        <f t="shared" si="40"/>
        <v>5.7679095376910239E-2</v>
      </c>
      <c r="Z107" s="1">
        <f t="shared" si="41"/>
        <v>0.21748640442715655</v>
      </c>
      <c r="AA107" s="1">
        <f t="shared" si="42"/>
        <v>0.2</v>
      </c>
      <c r="AB107" s="1">
        <f t="shared" si="48"/>
        <v>1.6965014828406561E-4</v>
      </c>
      <c r="AC107" s="1">
        <f t="shared" si="49"/>
        <v>2.2880087392964732E-3</v>
      </c>
    </row>
    <row r="108" spans="1:29" x14ac:dyDescent="0.35">
      <c r="A108" s="1" t="s">
        <v>94</v>
      </c>
      <c r="B108" s="1">
        <v>1.1000000000000001</v>
      </c>
      <c r="C108" s="1">
        <v>0.94999999999999896</v>
      </c>
      <c r="D108" s="1">
        <v>-5.0000000000000001E-3</v>
      </c>
      <c r="E108" s="1">
        <v>1.3</v>
      </c>
      <c r="F108" s="1">
        <f>+VLOOKUP($A108,'All effects'!$AB$11:$AM$123,F$1,FALSE)</f>
        <v>-578758565.81744695</v>
      </c>
      <c r="G108" s="1">
        <f>+VLOOKUP($A108,'All effects'!$AB$11:$AM$123,G$1,FALSE)</f>
        <v>399236268.45736599</v>
      </c>
      <c r="H108" s="1">
        <f>+VLOOKUP($A108,'All effects'!$AB$11:$AM$123,H$1,FALSE)</f>
        <v>93048876.0196549</v>
      </c>
      <c r="I108" s="1">
        <f>+VLOOKUP($A108,'All effects'!$AB$11:$AM$123,I$1,FALSE)</f>
        <v>487190103.9835</v>
      </c>
      <c r="J108" s="1">
        <f>+VLOOKUP($A108,'All effects'!$AB$11:$AM$123,J$1,FALSE)</f>
        <v>181002711.57461399</v>
      </c>
      <c r="K108" s="1">
        <f>+VLOOKUP($A108,'All effects'!$AB$11:$AM$123,K$1,FALSE)</f>
        <v>38581379.083261415</v>
      </c>
      <c r="L108" s="1">
        <f>+VLOOKUP($A108,'All effects'!$AB$11:$AM$123,L$1,FALSE)</f>
        <v>88222217.369437456</v>
      </c>
      <c r="M108" s="1">
        <f>+VLOOKUP($A108,'All effects'!$AB$11:$AM$123,M$1,FALSE)</f>
        <v>977994834.27481329</v>
      </c>
      <c r="N108" s="1">
        <f>+VLOOKUP($A108,'All effects'!$AB$11:$AM$123,N$1,FALSE)</f>
        <v>-38312997.239957124</v>
      </c>
      <c r="O108" s="1">
        <f t="shared" si="43"/>
        <v>-1324204.6565330117</v>
      </c>
      <c r="P108" s="1">
        <f t="shared" si="44"/>
        <v>913456.07127456635</v>
      </c>
      <c r="Q108" s="1">
        <f t="shared" si="45"/>
        <v>212896.64151468445</v>
      </c>
      <c r="R108" s="1">
        <f t="shared" si="46"/>
        <v>1114695.2156130054</v>
      </c>
      <c r="S108" s="1">
        <f t="shared" si="47"/>
        <v>414135.78591907572</v>
      </c>
      <c r="T108" s="1">
        <f t="shared" si="50"/>
        <v>88274.532516612278</v>
      </c>
      <c r="U108" s="1">
        <f t="shared" si="51"/>
        <v>201853.20434138601</v>
      </c>
      <c r="V108" s="1">
        <f t="shared" si="52"/>
        <v>2237660.7278075786</v>
      </c>
      <c r="W108" s="1">
        <f t="shared" si="53"/>
        <v>-87660.472513663553</v>
      </c>
      <c r="X108" s="1">
        <f t="shared" si="39"/>
        <v>6.7619770758894304E-2</v>
      </c>
      <c r="Y108" s="1">
        <f t="shared" si="40"/>
        <v>5.7679095376910239E-2</v>
      </c>
      <c r="Z108" s="1">
        <f t="shared" si="41"/>
        <v>0.21748640442715655</v>
      </c>
      <c r="AA108" s="1">
        <f t="shared" si="42"/>
        <v>0.2</v>
      </c>
      <c r="AB108" s="1">
        <f t="shared" si="48"/>
        <v>1.6965014828406561E-4</v>
      </c>
      <c r="AC108" s="1">
        <f t="shared" si="49"/>
        <v>2.2880087392964732E-3</v>
      </c>
    </row>
    <row r="109" spans="1:29" x14ac:dyDescent="0.35">
      <c r="A109" s="1" t="s">
        <v>95</v>
      </c>
      <c r="B109" s="1">
        <v>1.1000000000000001</v>
      </c>
      <c r="C109" s="1">
        <v>0.94999999999999896</v>
      </c>
      <c r="D109" s="1">
        <v>0.01</v>
      </c>
      <c r="E109" s="1">
        <v>0.9</v>
      </c>
      <c r="F109" s="1">
        <f>+VLOOKUP($A109,'All effects'!$AB$11:$AM$123,F$1,FALSE)</f>
        <v>-496657100.34413302</v>
      </c>
      <c r="G109" s="1">
        <f>+VLOOKUP($A109,'All effects'!$AB$11:$AM$123,G$1,FALSE)</f>
        <v>511617865.405195</v>
      </c>
      <c r="H109" s="1">
        <f>+VLOOKUP($A109,'All effects'!$AB$11:$AM$123,H$1,FALSE)</f>
        <v>-60295104.342196703</v>
      </c>
      <c r="I109" s="1">
        <f>+VLOOKUP($A109,'All effects'!$AB$11:$AM$123,I$1,FALSE)</f>
        <v>631373651.68970394</v>
      </c>
      <c r="J109" s="1">
        <f>+VLOOKUP($A109,'All effects'!$AB$11:$AM$123,J$1,FALSE)</f>
        <v>59460681.971138097</v>
      </c>
      <c r="K109" s="1">
        <f>+VLOOKUP($A109,'All effects'!$AB$11:$AM$123,K$1,FALSE)</f>
        <v>35330919.447164066</v>
      </c>
      <c r="L109" s="1">
        <f>+VLOOKUP($A109,'All effects'!$AB$11:$AM$123,L$1,FALSE)</f>
        <v>99376511.427137107</v>
      </c>
      <c r="M109" s="1">
        <f>+VLOOKUP($A109,'All effects'!$AB$11:$AM$123,M$1,FALSE)</f>
        <v>1008274965.7493283</v>
      </c>
      <c r="N109" s="1">
        <f>+VLOOKUP($A109,'All effects'!$AB$11:$AM$123,N$1,FALSE)</f>
        <v>-55710194.304535069</v>
      </c>
      <c r="O109" s="1">
        <f t="shared" si="43"/>
        <v>-850269.75173939147</v>
      </c>
      <c r="P109" s="1">
        <f t="shared" si="44"/>
        <v>875882.36451687186</v>
      </c>
      <c r="Q109" s="1">
        <f t="shared" si="45"/>
        <v>-103224.34404867541</v>
      </c>
      <c r="R109" s="1">
        <f t="shared" si="46"/>
        <v>1080902.5335689823</v>
      </c>
      <c r="S109" s="1">
        <f t="shared" si="47"/>
        <v>101795.82505278429</v>
      </c>
      <c r="T109" s="1">
        <f t="shared" si="50"/>
        <v>60486.021615817815</v>
      </c>
      <c r="U109" s="1">
        <f t="shared" si="51"/>
        <v>170131.14609925222</v>
      </c>
      <c r="V109" s="1">
        <f t="shared" si="52"/>
        <v>1726152.1162562638</v>
      </c>
      <c r="W109" s="1">
        <f t="shared" si="53"/>
        <v>-95375.044568674421</v>
      </c>
      <c r="X109" s="1">
        <f t="shared" si="39"/>
        <v>6.7619770758894304E-2</v>
      </c>
      <c r="Y109" s="1">
        <f t="shared" si="40"/>
        <v>5.7679095376910239E-2</v>
      </c>
      <c r="Z109" s="1">
        <f t="shared" si="41"/>
        <v>0.16273258197283502</v>
      </c>
      <c r="AA109" s="1">
        <f t="shared" si="42"/>
        <v>0.2</v>
      </c>
      <c r="AB109" s="1">
        <f t="shared" si="48"/>
        <v>1.2693945966441792E-4</v>
      </c>
      <c r="AC109" s="1">
        <f t="shared" si="49"/>
        <v>1.7119854949224338E-3</v>
      </c>
    </row>
    <row r="110" spans="1:29" x14ac:dyDescent="0.35">
      <c r="A110" s="1" t="s">
        <v>96</v>
      </c>
      <c r="B110" s="1">
        <v>1.1000000000000001</v>
      </c>
      <c r="C110" s="1">
        <v>0.94999999999999896</v>
      </c>
      <c r="D110" s="1">
        <v>0.01</v>
      </c>
      <c r="E110" s="1">
        <v>1.3</v>
      </c>
      <c r="F110" s="1">
        <f>+VLOOKUP($A110,'All effects'!$AB$11:$AM$123,F$1,FALSE)</f>
        <v>-1438817521.4619601</v>
      </c>
      <c r="G110" s="1">
        <f>+VLOOKUP($A110,'All effects'!$AB$11:$AM$123,G$1,FALSE)</f>
        <v>-430542411.01889801</v>
      </c>
      <c r="H110" s="1">
        <f>+VLOOKUP($A110,'All effects'!$AB$11:$AM$123,H$1,FALSE)</f>
        <v>-202284044.39530399</v>
      </c>
      <c r="I110" s="1">
        <f>+VLOOKUP($A110,'All effects'!$AB$11:$AM$123,I$1,FALSE)</f>
        <v>-312822421.23917699</v>
      </c>
      <c r="J110" s="1">
        <f>+VLOOKUP($A110,'All effects'!$AB$11:$AM$123,J$1,FALSE)</f>
        <v>-84564054.586756498</v>
      </c>
      <c r="K110" s="1">
        <f>+VLOOKUP($A110,'All effects'!$AB$11:$AM$123,K$1,FALSE)</f>
        <v>43049194.780677401</v>
      </c>
      <c r="L110" s="1">
        <f>+VLOOKUP($A110,'All effects'!$AB$11:$AM$123,L$1,FALSE)</f>
        <v>125605546.32783096</v>
      </c>
      <c r="M110" s="1">
        <f>+VLOOKUP($A110,'All effects'!$AB$11:$AM$123,M$1,FALSE)</f>
        <v>1008275110.4430696</v>
      </c>
      <c r="N110" s="1">
        <f>+VLOOKUP($A110,'All effects'!$AB$11:$AM$123,N$1,FALSE)</f>
        <v>-35163638.232567064</v>
      </c>
      <c r="O110" s="1">
        <f t="shared" si="43"/>
        <v>-2463234.7265831232</v>
      </c>
      <c r="P110" s="1">
        <f t="shared" si="44"/>
        <v>-737082.36261328601</v>
      </c>
      <c r="Q110" s="1">
        <f t="shared" si="45"/>
        <v>-346307.34985900606</v>
      </c>
      <c r="R110" s="1">
        <f t="shared" si="46"/>
        <v>-535547.44764798647</v>
      </c>
      <c r="S110" s="1">
        <f t="shared" si="47"/>
        <v>-144772.43484435603</v>
      </c>
      <c r="T110" s="1">
        <f t="shared" si="50"/>
        <v>73699.597032610254</v>
      </c>
      <c r="U110" s="1">
        <f t="shared" si="51"/>
        <v>215034.87339505437</v>
      </c>
      <c r="V110" s="1">
        <f t="shared" si="52"/>
        <v>1726152.3639698501</v>
      </c>
      <c r="W110" s="1">
        <f t="shared" si="53"/>
        <v>-60199.638602854742</v>
      </c>
      <c r="X110" s="1">
        <f t="shared" ref="X110:X126" si="54">+VLOOKUP(B110,$AE$14:$AI$26,3,FALSE)</f>
        <v>6.7619770758894304E-2</v>
      </c>
      <c r="Y110" s="1">
        <f t="shared" ref="Y110:Y126" si="55">+VLOOKUP(C110,$AK$14:$AO$22,3,FALSE)</f>
        <v>5.7679095376910239E-2</v>
      </c>
      <c r="Z110" s="1">
        <f t="shared" ref="Z110:Z126" si="56">+VLOOKUP(D110,$AQ$14:$AU$18,3,FALSE)</f>
        <v>0.16273258197283502</v>
      </c>
      <c r="AA110" s="1">
        <f t="shared" ref="AA110:AA126" si="57">+VLOOKUP(E110,$AW$14:$BA$18,3,FALSE)</f>
        <v>0.2</v>
      </c>
      <c r="AB110" s="1">
        <f t="shared" si="48"/>
        <v>1.2693945966441792E-4</v>
      </c>
      <c r="AC110" s="1">
        <f t="shared" si="49"/>
        <v>1.7119854949224338E-3</v>
      </c>
    </row>
    <row r="111" spans="1:29" x14ac:dyDescent="0.35">
      <c r="A111" s="1" t="s">
        <v>98</v>
      </c>
      <c r="B111" s="1">
        <v>1.1000000000000001</v>
      </c>
      <c r="C111" s="1">
        <v>1</v>
      </c>
      <c r="D111" s="1">
        <v>-5.0000000000000001E-3</v>
      </c>
      <c r="E111" s="1">
        <v>0.9</v>
      </c>
      <c r="F111" s="1">
        <f>+VLOOKUP($A111,'All effects'!$AB$11:$AM$123,F$1,FALSE)</f>
        <v>414598965.77679098</v>
      </c>
      <c r="G111" s="1">
        <f>+VLOOKUP($A111,'All effects'!$AB$11:$AM$123,G$1,FALSE)</f>
        <v>1410291683.6254699</v>
      </c>
      <c r="H111" s="1">
        <f>+VLOOKUP($A111,'All effects'!$AB$11:$AM$123,H$1,FALSE)</f>
        <v>91195953.026719004</v>
      </c>
      <c r="I111" s="1">
        <f>+VLOOKUP($A111,'All effects'!$AB$11:$AM$123,I$1,FALSE)</f>
        <v>1507143284.9888301</v>
      </c>
      <c r="J111" s="1">
        <f>+VLOOKUP($A111,'All effects'!$AB$11:$AM$123,J$1,FALSE)</f>
        <v>188047554.41890001</v>
      </c>
      <c r="K111" s="1">
        <f>+VLOOKUP($A111,'All effects'!$AB$11:$AM$123,K$1,FALSE)</f>
        <v>24324795.57508225</v>
      </c>
      <c r="L111" s="1">
        <f>+VLOOKUP($A111,'All effects'!$AB$11:$AM$123,L$1,FALSE)</f>
        <v>63041225.430120051</v>
      </c>
      <c r="M111" s="1">
        <f>+VLOOKUP($A111,'All effects'!$AB$11:$AM$123,M$1,FALSE)</f>
        <v>995692717.84868491</v>
      </c>
      <c r="N111" s="1">
        <f>+VLOOKUP($A111,'All effects'!$AB$11:$AM$123,N$1,FALSE)</f>
        <v>-58135171.508317746</v>
      </c>
      <c r="O111" s="1">
        <f t="shared" si="43"/>
        <v>6413878.6099440278</v>
      </c>
      <c r="P111" s="1">
        <f t="shared" si="44"/>
        <v>21817323.269101389</v>
      </c>
      <c r="Q111" s="1">
        <f t="shared" si="45"/>
        <v>1410808.5661420547</v>
      </c>
      <c r="R111" s="1">
        <f t="shared" si="46"/>
        <v>23315625.159843963</v>
      </c>
      <c r="S111" s="1">
        <f t="shared" si="47"/>
        <v>2909110.4573304895</v>
      </c>
      <c r="T111" s="1">
        <f t="shared" si="50"/>
        <v>376306.50076024595</v>
      </c>
      <c r="U111" s="1">
        <f t="shared" si="51"/>
        <v>975252.71577399853</v>
      </c>
      <c r="V111" s="1">
        <f t="shared" si="52"/>
        <v>15403444.659157451</v>
      </c>
      <c r="W111" s="1">
        <f t="shared" si="53"/>
        <v>-899355.67572874983</v>
      </c>
      <c r="X111" s="1">
        <f t="shared" si="54"/>
        <v>6.7619770758894304E-2</v>
      </c>
      <c r="Y111" s="1">
        <f t="shared" si="55"/>
        <v>0.38998983123577174</v>
      </c>
      <c r="Z111" s="1">
        <f t="shared" si="56"/>
        <v>0.21748640442715655</v>
      </c>
      <c r="AA111" s="1">
        <f t="shared" si="57"/>
        <v>0.2</v>
      </c>
      <c r="AB111" s="1">
        <f t="shared" si="48"/>
        <v>1.1470677940783366E-3</v>
      </c>
      <c r="AC111" s="1">
        <f t="shared" si="49"/>
        <v>1.5470078652818176E-2</v>
      </c>
    </row>
    <row r="112" spans="1:29" x14ac:dyDescent="0.35">
      <c r="A112" s="1" t="s">
        <v>99</v>
      </c>
      <c r="B112" s="1">
        <v>1.1000000000000001</v>
      </c>
      <c r="C112" s="1">
        <v>1</v>
      </c>
      <c r="D112" s="1">
        <v>-5.0000000000000001E-3</v>
      </c>
      <c r="E112" s="1">
        <v>1.3</v>
      </c>
      <c r="F112" s="1">
        <f>+VLOOKUP($A112,'All effects'!$AB$11:$AM$123,F$1,FALSE)</f>
        <v>720863520.90817404</v>
      </c>
      <c r="G112" s="1">
        <f>+VLOOKUP($A112,'All effects'!$AB$11:$AM$123,G$1,FALSE)</f>
        <v>1716572554.3944199</v>
      </c>
      <c r="H112" s="1">
        <f>+VLOOKUP($A112,'All effects'!$AB$11:$AM$123,H$1,FALSE)</f>
        <v>262359757.30889499</v>
      </c>
      <c r="I112" s="1">
        <f>+VLOOKUP($A112,'All effects'!$AB$11:$AM$123,I$1,FALSE)</f>
        <v>1781551131.75618</v>
      </c>
      <c r="J112" s="1">
        <f>+VLOOKUP($A112,'All effects'!$AB$11:$AM$123,J$1,FALSE)</f>
        <v>327338334.69948602</v>
      </c>
      <c r="K112" s="1">
        <f>+VLOOKUP($A112,'All effects'!$AB$11:$AM$123,K$1,FALSE)</f>
        <v>26595590.277457017</v>
      </c>
      <c r="L112" s="1">
        <f>+VLOOKUP($A112,'All effects'!$AB$11:$AM$123,L$1,FALSE)</f>
        <v>53261443.83006262</v>
      </c>
      <c r="M112" s="1">
        <f>+VLOOKUP($A112,'All effects'!$AB$11:$AM$123,M$1,FALSE)</f>
        <v>995709033.48624992</v>
      </c>
      <c r="N112" s="1">
        <f>+VLOOKUP($A112,'All effects'!$AB$11:$AM$123,N$1,FALSE)</f>
        <v>-38312723.809158467</v>
      </c>
      <c r="O112" s="1">
        <f t="shared" si="43"/>
        <v>11151815.366396893</v>
      </c>
      <c r="P112" s="1">
        <f t="shared" si="44"/>
        <v>26555512.429750685</v>
      </c>
      <c r="Q112" s="1">
        <f t="shared" si="45"/>
        <v>4058726.080902894</v>
      </c>
      <c r="R112" s="1">
        <f t="shared" si="46"/>
        <v>27560736.132285342</v>
      </c>
      <c r="S112" s="1">
        <f t="shared" si="47"/>
        <v>5063949.7838835698</v>
      </c>
      <c r="T112" s="1">
        <f t="shared" si="50"/>
        <v>411435.87341038644</v>
      </c>
      <c r="U112" s="1">
        <f t="shared" si="51"/>
        <v>823958.72521372605</v>
      </c>
      <c r="V112" s="1">
        <f t="shared" si="52"/>
        <v>15403697.063353853</v>
      </c>
      <c r="W112" s="1">
        <f t="shared" si="53"/>
        <v>-592700.8507313811</v>
      </c>
      <c r="X112" s="1">
        <f t="shared" si="54"/>
        <v>6.7619770758894304E-2</v>
      </c>
      <c r="Y112" s="1">
        <f t="shared" si="55"/>
        <v>0.38998983123577174</v>
      </c>
      <c r="Z112" s="1">
        <f t="shared" si="56"/>
        <v>0.21748640442715655</v>
      </c>
      <c r="AA112" s="1">
        <f t="shared" si="57"/>
        <v>0.2</v>
      </c>
      <c r="AB112" s="1">
        <f t="shared" si="48"/>
        <v>1.1470677940783366E-3</v>
      </c>
      <c r="AC112" s="1">
        <f t="shared" si="49"/>
        <v>1.5470078652818176E-2</v>
      </c>
    </row>
    <row r="113" spans="1:29" x14ac:dyDescent="0.35">
      <c r="A113" s="1" t="s">
        <v>100</v>
      </c>
      <c r="B113" s="1">
        <v>1.1000000000000001</v>
      </c>
      <c r="C113" s="1">
        <v>1</v>
      </c>
      <c r="D113" s="1">
        <v>0.01</v>
      </c>
      <c r="E113" s="1">
        <v>0.9</v>
      </c>
      <c r="F113" s="1">
        <f>+VLOOKUP($A113,'All effects'!$AB$11:$AM$123,F$1,FALSE)</f>
        <v>-503561256.94363999</v>
      </c>
      <c r="G113" s="1">
        <f>+VLOOKUP($A113,'All effects'!$AB$11:$AM$123,G$1,FALSE)</f>
        <v>504784978.55526602</v>
      </c>
      <c r="H113" s="1">
        <f>+VLOOKUP($A113,'All effects'!$AB$11:$AM$123,H$1,FALSE)</f>
        <v>95222793.577260599</v>
      </c>
      <c r="I113" s="1">
        <f>+VLOOKUP($A113,'All effects'!$AB$11:$AM$123,I$1,FALSE)</f>
        <v>622639112.56013095</v>
      </c>
      <c r="J113" s="1">
        <f>+VLOOKUP($A113,'All effects'!$AB$11:$AM$123,J$1,FALSE)</f>
        <v>213076927.61095199</v>
      </c>
      <c r="K113" s="1">
        <f>+VLOOKUP($A113,'All effects'!$AB$11:$AM$123,K$1,FALSE)</f>
        <v>40730457.523802638</v>
      </c>
      <c r="L113" s="1">
        <f>+VLOOKUP($A113,'All effects'!$AB$11:$AM$123,L$1,FALSE)</f>
        <v>102808420.60628015</v>
      </c>
      <c r="M113" s="1">
        <f>+VLOOKUP($A113,'All effects'!$AB$11:$AM$123,M$1,FALSE)</f>
        <v>1008346235.4989063</v>
      </c>
      <c r="N113" s="1">
        <f>+VLOOKUP($A113,'All effects'!$AB$11:$AM$123,N$1,FALSE)</f>
        <v>-55776170.922387674</v>
      </c>
      <c r="O113" s="1">
        <f t="shared" si="43"/>
        <v>-5828908.4254444558</v>
      </c>
      <c r="P113" s="1">
        <f t="shared" si="44"/>
        <v>5843073.4572336348</v>
      </c>
      <c r="Q113" s="1">
        <f t="shared" si="45"/>
        <v>1102239.173731697</v>
      </c>
      <c r="R113" s="1">
        <f t="shared" si="46"/>
        <v>7207278.7951182844</v>
      </c>
      <c r="S113" s="1">
        <f t="shared" si="47"/>
        <v>2466444.5119500235</v>
      </c>
      <c r="T113" s="1">
        <f t="shared" si="50"/>
        <v>471470.1612941458</v>
      </c>
      <c r="U113" s="1">
        <f t="shared" si="51"/>
        <v>1190045.6216901825</v>
      </c>
      <c r="V113" s="1">
        <f t="shared" si="52"/>
        <v>11671981.882678093</v>
      </c>
      <c r="W113" s="1">
        <f t="shared" si="53"/>
        <v>-645629.87748861569</v>
      </c>
      <c r="X113" s="1">
        <f t="shared" si="54"/>
        <v>6.7619770758894304E-2</v>
      </c>
      <c r="Y113" s="1">
        <f t="shared" si="55"/>
        <v>0.38998983123577174</v>
      </c>
      <c r="Z113" s="1">
        <f t="shared" si="56"/>
        <v>0.16273258197283502</v>
      </c>
      <c r="AA113" s="1">
        <f t="shared" si="57"/>
        <v>0.2</v>
      </c>
      <c r="AB113" s="1">
        <f t="shared" si="48"/>
        <v>8.5828493197041367E-4</v>
      </c>
      <c r="AC113" s="1">
        <f t="shared" si="49"/>
        <v>1.1575371109411708E-2</v>
      </c>
    </row>
    <row r="114" spans="1:29" x14ac:dyDescent="0.35">
      <c r="A114" s="1" t="s">
        <v>101</v>
      </c>
      <c r="B114" s="1">
        <v>1.1000000000000001</v>
      </c>
      <c r="C114" s="1">
        <v>1</v>
      </c>
      <c r="D114" s="1">
        <v>0.01</v>
      </c>
      <c r="E114" s="1">
        <v>1.3</v>
      </c>
      <c r="F114" s="1">
        <f>+VLOOKUP($A114,'All effects'!$AB$11:$AM$123,F$1,FALSE)</f>
        <v>-964662451.71457803</v>
      </c>
      <c r="G114" s="1">
        <f>+VLOOKUP($A114,'All effects'!$AB$11:$AM$123,G$1,FALSE)</f>
        <v>43683982.584892303</v>
      </c>
      <c r="H114" s="1">
        <f>+VLOOKUP($A114,'All effects'!$AB$11:$AM$123,H$1,FALSE)</f>
        <v>90047030.990041703</v>
      </c>
      <c r="I114" s="1">
        <f>+VLOOKUP($A114,'All effects'!$AB$11:$AM$123,I$1,FALSE)</f>
        <v>178057649.80910099</v>
      </c>
      <c r="J114" s="1">
        <f>+VLOOKUP($A114,'All effects'!$AB$11:$AM$123,J$1,FALSE)</f>
        <v>224420698.24307799</v>
      </c>
      <c r="K114" s="1">
        <f>+VLOOKUP($A114,'All effects'!$AB$11:$AM$123,K$1,FALSE)</f>
        <v>42035163.987294167</v>
      </c>
      <c r="L114" s="1">
        <f>+VLOOKUP($A114,'All effects'!$AB$11:$AM$123,L$1,FALSE)</f>
        <v>141118356.06154534</v>
      </c>
      <c r="M114" s="1">
        <f>+VLOOKUP($A114,'All effects'!$AB$11:$AM$123,M$1,FALSE)</f>
        <v>1008346434.2994682</v>
      </c>
      <c r="N114" s="1">
        <f>+VLOOKUP($A114,'All effects'!$AB$11:$AM$123,N$1,FALSE)</f>
        <v>-35290475.149958707</v>
      </c>
      <c r="O114" s="1">
        <f t="shared" si="43"/>
        <v>-11166325.873911193</v>
      </c>
      <c r="P114" s="1">
        <f t="shared" si="44"/>
        <v>505658.30995720654</v>
      </c>
      <c r="Q114" s="1">
        <f t="shared" si="45"/>
        <v>1042327.8010104295</v>
      </c>
      <c r="R114" s="1">
        <f t="shared" si="46"/>
        <v>2061083.3754100148</v>
      </c>
      <c r="S114" s="1">
        <f t="shared" si="47"/>
        <v>2597752.866796928</v>
      </c>
      <c r="T114" s="1">
        <f t="shared" si="50"/>
        <v>486572.62279790838</v>
      </c>
      <c r="U114" s="1">
        <f t="shared" si="51"/>
        <v>1633497.3417624866</v>
      </c>
      <c r="V114" s="1">
        <f t="shared" si="52"/>
        <v>11671984.183868375</v>
      </c>
      <c r="W114" s="1">
        <f t="shared" si="53"/>
        <v>-408500.34648824384</v>
      </c>
      <c r="X114" s="1">
        <f t="shared" si="54"/>
        <v>6.7619770758894304E-2</v>
      </c>
      <c r="Y114" s="1">
        <f t="shared" si="55"/>
        <v>0.38998983123577174</v>
      </c>
      <c r="Z114" s="1">
        <f t="shared" si="56"/>
        <v>0.16273258197283502</v>
      </c>
      <c r="AA114" s="1">
        <f t="shared" si="57"/>
        <v>0.2</v>
      </c>
      <c r="AB114" s="1">
        <f t="shared" si="48"/>
        <v>8.5828493197041367E-4</v>
      </c>
      <c r="AC114" s="1">
        <f t="shared" si="49"/>
        <v>1.1575371109411708E-2</v>
      </c>
    </row>
    <row r="115" spans="1:29" x14ac:dyDescent="0.35">
      <c r="A115" s="1" t="s">
        <v>103</v>
      </c>
      <c r="B115" s="1">
        <v>1.1000000000000001</v>
      </c>
      <c r="C115" s="1">
        <v>1.05</v>
      </c>
      <c r="D115" s="1">
        <v>-5.0000000000000001E-3</v>
      </c>
      <c r="E115" s="1">
        <v>0.9</v>
      </c>
      <c r="F115" s="1">
        <f>+VLOOKUP($A115,'All effects'!$AB$11:$AM$123,F$1,FALSE)</f>
        <v>429571161.50230598</v>
      </c>
      <c r="G115" s="1">
        <f>+VLOOKUP($A115,'All effects'!$AB$11:$AM$123,G$1,FALSE)</f>
        <v>1424243502.25353</v>
      </c>
      <c r="H115" s="1">
        <f>+VLOOKUP($A115,'All effects'!$AB$11:$AM$123,H$1,FALSE)</f>
        <v>168286878.68080899</v>
      </c>
      <c r="I115" s="1">
        <f>+VLOOKUP($A115,'All effects'!$AB$11:$AM$123,I$1,FALSE)</f>
        <v>1510060185.9723599</v>
      </c>
      <c r="J115" s="1">
        <f>+VLOOKUP($A115,'All effects'!$AB$11:$AM$123,J$1,FALSE)</f>
        <v>254103562.42846501</v>
      </c>
      <c r="K115" s="1">
        <f>+VLOOKUP($A115,'All effects'!$AB$11:$AM$123,K$1,FALSE)</f>
        <v>27058395.892368168</v>
      </c>
      <c r="L115" s="1">
        <f>+VLOOKUP($A115,'All effects'!$AB$11:$AM$123,L$1,FALSE)</f>
        <v>54723653.162736855</v>
      </c>
      <c r="M115" s="1">
        <f>+VLOOKUP($A115,'All effects'!$AB$11:$AM$123,M$1,FALSE)</f>
        <v>994672340.75122535</v>
      </c>
      <c r="N115" s="1">
        <f>+VLOOKUP($A115,'All effects'!$AB$11:$AM$123,N$1,FALSE)</f>
        <v>-58151426.448459558</v>
      </c>
      <c r="O115" s="1">
        <f t="shared" si="43"/>
        <v>982862.57166708831</v>
      </c>
      <c r="P115" s="1">
        <f t="shared" si="44"/>
        <v>3258681.5800425429</v>
      </c>
      <c r="Q115" s="1">
        <f t="shared" si="45"/>
        <v>385041.84913064586</v>
      </c>
      <c r="R115" s="1">
        <f t="shared" si="46"/>
        <v>3455030.9023686824</v>
      </c>
      <c r="S115" s="1">
        <f t="shared" si="47"/>
        <v>581391.17152273958</v>
      </c>
      <c r="T115" s="1">
        <f t="shared" si="50"/>
        <v>61909.846273086914</v>
      </c>
      <c r="U115" s="1">
        <f t="shared" si="51"/>
        <v>125208.19668258063</v>
      </c>
      <c r="V115" s="1">
        <f t="shared" si="52"/>
        <v>2275819.008375458</v>
      </c>
      <c r="W115" s="1">
        <f t="shared" si="53"/>
        <v>-133050.97191664175</v>
      </c>
      <c r="X115" s="1">
        <f t="shared" si="54"/>
        <v>6.7619770758894304E-2</v>
      </c>
      <c r="Y115" s="1">
        <f t="shared" si="55"/>
        <v>5.7679095376914652E-2</v>
      </c>
      <c r="Z115" s="1">
        <f t="shared" si="56"/>
        <v>0.21748640442715655</v>
      </c>
      <c r="AA115" s="1">
        <f t="shared" si="57"/>
        <v>0.2</v>
      </c>
      <c r="AB115" s="1">
        <f t="shared" si="48"/>
        <v>1.6965014828407862E-4</v>
      </c>
      <c r="AC115" s="1">
        <f t="shared" si="49"/>
        <v>2.2880087392966489E-3</v>
      </c>
    </row>
    <row r="116" spans="1:29" x14ac:dyDescent="0.35">
      <c r="A116" s="1" t="s">
        <v>104</v>
      </c>
      <c r="B116" s="1">
        <v>1.1000000000000001</v>
      </c>
      <c r="C116" s="1">
        <v>1.05</v>
      </c>
      <c r="D116" s="1">
        <v>-5.0000000000000001E-3</v>
      </c>
      <c r="E116" s="1">
        <v>1.3</v>
      </c>
      <c r="F116" s="1">
        <f>+VLOOKUP($A116,'All effects'!$AB$11:$AM$123,F$1,FALSE)</f>
        <v>662518295.86596298</v>
      </c>
      <c r="G116" s="1">
        <f>+VLOOKUP($A116,'All effects'!$AB$11:$AM$123,G$1,FALSE)</f>
        <v>1657151468.6584001</v>
      </c>
      <c r="H116" s="1">
        <f>+VLOOKUP($A116,'All effects'!$AB$11:$AM$123,H$1,FALSE)</f>
        <v>87139753.663296893</v>
      </c>
      <c r="I116" s="1">
        <f>+VLOOKUP($A116,'All effects'!$AB$11:$AM$123,I$1,FALSE)</f>
        <v>1705837176.7730701</v>
      </c>
      <c r="J116" s="1">
        <f>+VLOOKUP($A116,'All effects'!$AB$11:$AM$123,J$1,FALSE)</f>
        <v>135825461.80679199</v>
      </c>
      <c r="K116" s="1">
        <f>+VLOOKUP($A116,'All effects'!$AB$11:$AM$123,K$1,FALSE)</f>
        <v>21099744.802546941</v>
      </c>
      <c r="L116" s="1">
        <f>+VLOOKUP($A116,'All effects'!$AB$11:$AM$123,L$1,FALSE)</f>
        <v>31561177.635690644</v>
      </c>
      <c r="M116" s="1">
        <f>+VLOOKUP($A116,'All effects'!$AB$11:$AM$123,M$1,FALSE)</f>
        <v>994633172.79243958</v>
      </c>
      <c r="N116" s="1">
        <f>+VLOOKUP($A116,'All effects'!$AB$11:$AM$123,N$1,FALSE)</f>
        <v>-38224275.281526044</v>
      </c>
      <c r="O116" s="1">
        <f t="shared" si="43"/>
        <v>1515847.6508852462</v>
      </c>
      <c r="P116" s="1">
        <f t="shared" si="44"/>
        <v>3791577.0426286962</v>
      </c>
      <c r="Q116" s="1">
        <f t="shared" si="45"/>
        <v>199376.51792178047</v>
      </c>
      <c r="R116" s="1">
        <f t="shared" si="46"/>
        <v>3902970.3682739069</v>
      </c>
      <c r="S116" s="1">
        <f t="shared" si="47"/>
        <v>310769.84363294329</v>
      </c>
      <c r="T116" s="1">
        <f t="shared" si="50"/>
        <v>48276.400505156445</v>
      </c>
      <c r="U116" s="1">
        <f t="shared" si="51"/>
        <v>72212.250252954138</v>
      </c>
      <c r="V116" s="1">
        <f t="shared" si="52"/>
        <v>2275729.3917434555</v>
      </c>
      <c r="W116" s="1">
        <f t="shared" si="53"/>
        <v>-87457.475897412456</v>
      </c>
      <c r="X116" s="1">
        <f t="shared" si="54"/>
        <v>6.7619770758894304E-2</v>
      </c>
      <c r="Y116" s="1">
        <f t="shared" si="55"/>
        <v>5.7679095376914652E-2</v>
      </c>
      <c r="Z116" s="1">
        <f t="shared" si="56"/>
        <v>0.21748640442715655</v>
      </c>
      <c r="AA116" s="1">
        <f t="shared" si="57"/>
        <v>0.2</v>
      </c>
      <c r="AB116" s="1">
        <f t="shared" si="48"/>
        <v>1.6965014828407862E-4</v>
      </c>
      <c r="AC116" s="1">
        <f t="shared" si="49"/>
        <v>2.2880087392966489E-3</v>
      </c>
    </row>
    <row r="117" spans="1:29" x14ac:dyDescent="0.35">
      <c r="A117" s="1" t="s">
        <v>105</v>
      </c>
      <c r="B117" s="1">
        <v>1.1000000000000001</v>
      </c>
      <c r="C117" s="1">
        <v>1.05</v>
      </c>
      <c r="D117" s="1">
        <v>0.01</v>
      </c>
      <c r="E117" s="1">
        <v>0.9</v>
      </c>
      <c r="F117" s="1">
        <f>+VLOOKUP($A117,'All effects'!$AB$11:$AM$123,F$1,FALSE)</f>
        <v>-2578857189.9602799</v>
      </c>
      <c r="G117" s="1">
        <f>+VLOOKUP($A117,'All effects'!$AB$11:$AM$123,G$1,FALSE)</f>
        <v>-1566148652.28353</v>
      </c>
      <c r="H117" s="1">
        <f>+VLOOKUP($A117,'All effects'!$AB$11:$AM$123,H$1,FALSE)</f>
        <v>-2298318.5313348598</v>
      </c>
      <c r="I117" s="1">
        <f>+VLOOKUP($A117,'All effects'!$AB$11:$AM$123,I$1,FALSE)</f>
        <v>-1352387045.8482599</v>
      </c>
      <c r="J117" s="1">
        <f>+VLOOKUP($A117,'All effects'!$AB$11:$AM$123,J$1,FALSE)</f>
        <v>211463287.93276101</v>
      </c>
      <c r="K117" s="1">
        <f>+VLOOKUP($A117,'All effects'!$AB$11:$AM$123,K$1,FALSE)</f>
        <v>61926338.195391409</v>
      </c>
      <c r="L117" s="1">
        <f>+VLOOKUP($A117,'All effects'!$AB$11:$AM$123,L$1,FALSE)</f>
        <v>219726131.5257256</v>
      </c>
      <c r="M117" s="1">
        <f>+VLOOKUP($A117,'All effects'!$AB$11:$AM$123,M$1,FALSE)</f>
        <v>1012708537.6767451</v>
      </c>
      <c r="N117" s="1">
        <f>+VLOOKUP($A117,'All effects'!$AB$11:$AM$123,N$1,FALSE)</f>
        <v>-55961813.10493537</v>
      </c>
      <c r="O117" s="1">
        <f t="shared" si="43"/>
        <v>-4414966.1026887652</v>
      </c>
      <c r="P117" s="1">
        <f t="shared" si="44"/>
        <v>-2681223.7756019272</v>
      </c>
      <c r="Q117" s="1">
        <f t="shared" si="45"/>
        <v>-3934.6879883570127</v>
      </c>
      <c r="R117" s="1">
        <f t="shared" si="46"/>
        <v>-2315267.006013399</v>
      </c>
      <c r="S117" s="1">
        <f t="shared" si="47"/>
        <v>362022.08164952073</v>
      </c>
      <c r="T117" s="1">
        <f t="shared" si="50"/>
        <v>106016.9927441793</v>
      </c>
      <c r="U117" s="1">
        <f t="shared" si="51"/>
        <v>376167.95002748998</v>
      </c>
      <c r="V117" s="1">
        <f t="shared" si="52"/>
        <v>1733742.3270868296</v>
      </c>
      <c r="W117" s="1">
        <f t="shared" si="53"/>
        <v>-95805.812305216867</v>
      </c>
      <c r="X117" s="1">
        <f t="shared" si="54"/>
        <v>6.7619770758894304E-2</v>
      </c>
      <c r="Y117" s="1">
        <f t="shared" si="55"/>
        <v>5.7679095376914652E-2</v>
      </c>
      <c r="Z117" s="1">
        <f t="shared" si="56"/>
        <v>0.16273258197283502</v>
      </c>
      <c r="AA117" s="1">
        <f t="shared" si="57"/>
        <v>0.2</v>
      </c>
      <c r="AB117" s="1">
        <f t="shared" si="48"/>
        <v>1.2693945966442765E-4</v>
      </c>
      <c r="AC117" s="1">
        <f t="shared" si="49"/>
        <v>1.711985494922565E-3</v>
      </c>
    </row>
    <row r="118" spans="1:29" x14ac:dyDescent="0.35">
      <c r="A118" s="1" t="s">
        <v>106</v>
      </c>
      <c r="B118" s="1">
        <v>1.1000000000000001</v>
      </c>
      <c r="C118" s="1">
        <v>1.05</v>
      </c>
      <c r="D118" s="1">
        <v>0.01</v>
      </c>
      <c r="E118" s="1">
        <v>1.3</v>
      </c>
      <c r="F118" s="1">
        <f>+VLOOKUP($A118,'All effects'!$AB$11:$AM$123,F$1,FALSE)</f>
        <v>-1716392999.85603</v>
      </c>
      <c r="G118" s="1">
        <f>+VLOOKUP($A118,'All effects'!$AB$11:$AM$123,G$1,FALSE)</f>
        <v>-703890947.13301802</v>
      </c>
      <c r="H118" s="1">
        <f>+VLOOKUP($A118,'All effects'!$AB$11:$AM$123,H$1,FALSE)</f>
        <v>13253439.459826799</v>
      </c>
      <c r="I118" s="1">
        <f>+VLOOKUP($A118,'All effects'!$AB$11:$AM$123,I$1,FALSE)</f>
        <v>-531555126.82231802</v>
      </c>
      <c r="J118" s="1">
        <f>+VLOOKUP($A118,'All effects'!$AB$11:$AM$123,J$1,FALSE)</f>
        <v>185589259.79935199</v>
      </c>
      <c r="K118" s="1">
        <f>+VLOOKUP($A118,'All effects'!$AB$11:$AM$123,K$1,FALSE)</f>
        <v>39464573.993737638</v>
      </c>
      <c r="L118" s="1">
        <f>+VLOOKUP($A118,'All effects'!$AB$11:$AM$123,L$1,FALSE)</f>
        <v>176820973.49155912</v>
      </c>
      <c r="M118" s="1">
        <f>+VLOOKUP($A118,'All effects'!$AB$11:$AM$123,M$1,FALSE)</f>
        <v>1012502052.7230148</v>
      </c>
      <c r="N118" s="1">
        <f>+VLOOKUP($A118,'All effects'!$AB$11:$AM$123,N$1,FALSE)</f>
        <v>-34979420.812877268</v>
      </c>
      <c r="O118" s="1">
        <f t="shared" si="43"/>
        <v>-2938439.9193401514</v>
      </c>
      <c r="P118" s="1">
        <f t="shared" si="44"/>
        <v>-1205051.0914990329</v>
      </c>
      <c r="Q118" s="1">
        <f t="shared" si="45"/>
        <v>22689.696113057835</v>
      </c>
      <c r="R118" s="1">
        <f t="shared" si="46"/>
        <v>-910014.66687153291</v>
      </c>
      <c r="S118" s="1">
        <f t="shared" si="47"/>
        <v>317726.12078990613</v>
      </c>
      <c r="T118" s="1">
        <f t="shared" si="50"/>
        <v>67562.778240577114</v>
      </c>
      <c r="U118" s="1">
        <f t="shared" si="51"/>
        <v>302714.94181563659</v>
      </c>
      <c r="V118" s="1">
        <f t="shared" si="52"/>
        <v>1733388.8278411236</v>
      </c>
      <c r="W118" s="1">
        <f t="shared" si="53"/>
        <v>-59884.261052438364</v>
      </c>
      <c r="X118" s="1">
        <f t="shared" si="54"/>
        <v>6.7619770758894304E-2</v>
      </c>
      <c r="Y118" s="1">
        <f t="shared" si="55"/>
        <v>5.7679095376914652E-2</v>
      </c>
      <c r="Z118" s="1">
        <f t="shared" si="56"/>
        <v>0.16273258197283502</v>
      </c>
      <c r="AA118" s="1">
        <f t="shared" si="57"/>
        <v>0.2</v>
      </c>
      <c r="AB118" s="1">
        <f t="shared" si="48"/>
        <v>1.2693945966442765E-4</v>
      </c>
      <c r="AC118" s="1">
        <f t="shared" si="49"/>
        <v>1.711985494922565E-3</v>
      </c>
    </row>
    <row r="119" spans="1:29" x14ac:dyDescent="0.35">
      <c r="A119" s="1" t="s">
        <v>51</v>
      </c>
      <c r="B119" s="1">
        <v>1</v>
      </c>
      <c r="C119" s="1">
        <v>1</v>
      </c>
      <c r="D119" s="1">
        <v>0</v>
      </c>
      <c r="E119" s="1">
        <v>0.9</v>
      </c>
      <c r="F119" s="1">
        <f>+VLOOKUP($A119,'All effects'!$AB$11:$AM$123,F$1,FALSE)</f>
        <v>-101339854.19371399</v>
      </c>
      <c r="G119" s="1">
        <f>+VLOOKUP($A119,'All effects'!$AB$11:$AM$123,G$1,FALSE)</f>
        <v>906179700.41022897</v>
      </c>
      <c r="H119" s="1">
        <f>+VLOOKUP($A119,'All effects'!$AB$11:$AM$123,H$1,FALSE)</f>
        <v>41691743.110607699</v>
      </c>
      <c r="I119" s="1">
        <f>+VLOOKUP($A119,'All effects'!$AB$11:$AM$123,I$1,FALSE)</f>
        <v>1024330659.16793</v>
      </c>
      <c r="J119" s="1">
        <f>+VLOOKUP($A119,'All effects'!$AB$11:$AM$123,J$1,FALSE)</f>
        <v>159842701.89713699</v>
      </c>
      <c r="K119" s="1">
        <f>+VLOOKUP($A119,'All effects'!$AB$11:$AM$123,K$1,FALSE)</f>
        <v>38125881.395021744</v>
      </c>
      <c r="L119" s="1">
        <f>+VLOOKUP($A119,'All effects'!$AB$11:$AM$123,L$1,FALSE)</f>
        <v>99559918.493478179</v>
      </c>
      <c r="M119" s="1">
        <f>+VLOOKUP($A119,'All effects'!$AB$11:$AM$123,M$1,FALSE)</f>
        <v>1007519554.6039426</v>
      </c>
      <c r="N119" s="1">
        <f>+VLOOKUP($A119,'All effects'!$AB$11:$AM$123,N$1,FALSE)</f>
        <v>-56716921.659246027</v>
      </c>
      <c r="O119" s="1">
        <f t="shared" si="43"/>
        <v>-2778067.1842515911</v>
      </c>
      <c r="P119" s="1">
        <f t="shared" si="44"/>
        <v>24841441.787872128</v>
      </c>
      <c r="Q119" s="1">
        <f t="shared" si="45"/>
        <v>1142911.289061347</v>
      </c>
      <c r="R119" s="1">
        <f t="shared" si="46"/>
        <v>28080358.045687232</v>
      </c>
      <c r="S119" s="1">
        <f t="shared" si="47"/>
        <v>4381827.5476667304</v>
      </c>
      <c r="T119" s="1">
        <f t="shared" si="50"/>
        <v>1045158.9931412005</v>
      </c>
      <c r="U119" s="1">
        <f t="shared" si="51"/>
        <v>2729273.1436616876</v>
      </c>
      <c r="V119" s="1">
        <f t="shared" si="52"/>
        <v>27619508.972123709</v>
      </c>
      <c r="W119" s="1">
        <f t="shared" si="53"/>
        <v>-1554802.1072946561</v>
      </c>
      <c r="X119" s="1">
        <f t="shared" si="54"/>
        <v>0.10878218445060095</v>
      </c>
      <c r="Y119" s="1">
        <f t="shared" si="55"/>
        <v>0.38998983123577174</v>
      </c>
      <c r="Z119" s="1">
        <f t="shared" si="56"/>
        <v>0.23956202720001679</v>
      </c>
      <c r="AA119" s="1">
        <f t="shared" si="57"/>
        <v>0.2</v>
      </c>
      <c r="AB119" s="1">
        <f t="shared" si="48"/>
        <v>2.0326332893949649E-3</v>
      </c>
      <c r="AC119" s="1">
        <f t="shared" si="49"/>
        <v>2.7413372619830668E-2</v>
      </c>
    </row>
    <row r="120" spans="1:29" x14ac:dyDescent="0.35">
      <c r="A120" s="1" t="s">
        <v>53</v>
      </c>
      <c r="B120" s="1">
        <v>1</v>
      </c>
      <c r="C120" s="1">
        <v>1</v>
      </c>
      <c r="D120" s="1">
        <v>0</v>
      </c>
      <c r="E120" s="1">
        <v>1.1000000000000001</v>
      </c>
      <c r="F120" s="1">
        <f>+VLOOKUP($A120,'All effects'!$AB$11:$AM$123,F$1,FALSE)</f>
        <v>255155614.92698401</v>
      </c>
      <c r="G120" s="1">
        <f>+VLOOKUP($A120,'All effects'!$AB$11:$AM$123,G$1,FALSE)</f>
        <v>1262675385.85344</v>
      </c>
      <c r="H120" s="1">
        <f>+VLOOKUP($A120,'All effects'!$AB$11:$AM$123,H$1,FALSE)</f>
        <v>-71096817.964385197</v>
      </c>
      <c r="I120" s="1">
        <f>+VLOOKUP($A120,'All effects'!$AB$11:$AM$123,I$1,FALSE)</f>
        <v>1350355615.37626</v>
      </c>
      <c r="J120" s="1">
        <f>+VLOOKUP($A120,'All effects'!$AB$11:$AM$123,J$1,FALSE)</f>
        <v>16583411.5872593</v>
      </c>
      <c r="K120" s="1">
        <f>+VLOOKUP($A120,'All effects'!$AB$11:$AM$123,K$1,FALSE)</f>
        <v>26604749.833382782</v>
      </c>
      <c r="L120" s="1">
        <f>+VLOOKUP($A120,'All effects'!$AB$11:$AM$123,L$1,FALSE)</f>
        <v>68078374.365187973</v>
      </c>
      <c r="M120" s="1">
        <f>+VLOOKUP($A120,'All effects'!$AB$11:$AM$123,M$1,FALSE)</f>
        <v>1007519770.9264582</v>
      </c>
      <c r="N120" s="1">
        <f>+VLOOKUP($A120,'All effects'!$AB$11:$AM$123,N$1,FALSE)</f>
        <v>-46206604.991012089</v>
      </c>
      <c r="O120" s="1">
        <f t="shared" si="43"/>
        <v>6994675.9480354404</v>
      </c>
      <c r="P120" s="1">
        <f t="shared" si="44"/>
        <v>34614190.850288816</v>
      </c>
      <c r="Q120" s="1">
        <f t="shared" si="45"/>
        <v>-1949003.5629419624</v>
      </c>
      <c r="R120" s="1">
        <f t="shared" si="46"/>
        <v>37017801.653590158</v>
      </c>
      <c r="S120" s="1">
        <f t="shared" si="47"/>
        <v>454607.24114955671</v>
      </c>
      <c r="T120" s="1">
        <f t="shared" si="50"/>
        <v>729325.92063990002</v>
      </c>
      <c r="U120" s="1">
        <f t="shared" si="51"/>
        <v>1866257.843825226</v>
      </c>
      <c r="V120" s="1">
        <f t="shared" si="52"/>
        <v>27619514.902253438</v>
      </c>
      <c r="W120" s="1">
        <f t="shared" si="53"/>
        <v>-1266678.8801159419</v>
      </c>
      <c r="X120" s="1">
        <f t="shared" si="54"/>
        <v>0.10878218445060095</v>
      </c>
      <c r="Y120" s="1">
        <f t="shared" si="55"/>
        <v>0.38998983123577174</v>
      </c>
      <c r="Z120" s="1">
        <f t="shared" si="56"/>
        <v>0.23956202720001679</v>
      </c>
      <c r="AA120" s="1">
        <f t="shared" si="57"/>
        <v>0.2</v>
      </c>
      <c r="AB120" s="1">
        <f t="shared" si="48"/>
        <v>2.0326332893949649E-3</v>
      </c>
      <c r="AC120" s="1">
        <f t="shared" si="49"/>
        <v>2.7413372619830668E-2</v>
      </c>
    </row>
    <row r="121" spans="1:29" x14ac:dyDescent="0.35">
      <c r="A121" s="1" t="s">
        <v>54</v>
      </c>
      <c r="B121" s="1">
        <v>1</v>
      </c>
      <c r="C121" s="1">
        <v>1</v>
      </c>
      <c r="D121" s="1">
        <v>0</v>
      </c>
      <c r="E121" s="1">
        <v>1.2</v>
      </c>
      <c r="F121" s="1">
        <f>+VLOOKUP($A121,'All effects'!$AB$11:$AM$123,F$1,FALSE)</f>
        <v>-308428178.78702301</v>
      </c>
      <c r="G121" s="1">
        <f>+VLOOKUP($A121,'All effects'!$AB$11:$AM$123,G$1,FALSE)</f>
        <v>699091592.13943696</v>
      </c>
      <c r="H121" s="1">
        <f>+VLOOKUP($A121,'All effects'!$AB$11:$AM$123,H$1,FALSE)</f>
        <v>48798664.072799399</v>
      </c>
      <c r="I121" s="1">
        <f>+VLOOKUP($A121,'All effects'!$AB$11:$AM$123,I$1,FALSE)</f>
        <v>796939209.16856694</v>
      </c>
      <c r="J121" s="1">
        <f>+VLOOKUP($A121,'All effects'!$AB$11:$AM$123,J$1,FALSE)</f>
        <v>146646281.130757</v>
      </c>
      <c r="K121" s="1">
        <f>+VLOOKUP($A121,'All effects'!$AB$11:$AM$123,K$1,FALSE)</f>
        <v>39156568.167409681</v>
      </c>
      <c r="L121" s="1">
        <f>+VLOOKUP($A121,'All effects'!$AB$11:$AM$123,L$1,FALSE)</f>
        <v>95240395.667875111</v>
      </c>
      <c r="M121" s="1">
        <f>+VLOOKUP($A121,'All effects'!$AB$11:$AM$123,M$1,FALSE)</f>
        <v>1007519770.9264587</v>
      </c>
      <c r="N121" s="1">
        <f>+VLOOKUP($A121,'All effects'!$AB$11:$AM$123,N$1,FALSE)</f>
        <v>-41763789.528664425</v>
      </c>
      <c r="O121" s="1">
        <f t="shared" si="43"/>
        <v>-8455056.5915444139</v>
      </c>
      <c r="P121" s="1">
        <f t="shared" si="44"/>
        <v>19164458.31070907</v>
      </c>
      <c r="Q121" s="1">
        <f t="shared" si="45"/>
        <v>1337735.9615775936</v>
      </c>
      <c r="R121" s="1">
        <f t="shared" si="46"/>
        <v>21846791.496291097</v>
      </c>
      <c r="S121" s="1">
        <f t="shared" si="47"/>
        <v>4020069.1479498846</v>
      </c>
      <c r="T121" s="1">
        <f t="shared" si="50"/>
        <v>1073413.5936870016</v>
      </c>
      <c r="U121" s="1">
        <f t="shared" si="51"/>
        <v>2610860.4549035667</v>
      </c>
      <c r="V121" s="1">
        <f t="shared" si="52"/>
        <v>27619514.902253449</v>
      </c>
      <c r="W121" s="1">
        <f t="shared" si="53"/>
        <v>-1144886.3243654601</v>
      </c>
      <c r="X121" s="1">
        <f t="shared" si="54"/>
        <v>0.10878218445060095</v>
      </c>
      <c r="Y121" s="1">
        <f t="shared" si="55"/>
        <v>0.38998983123577174</v>
      </c>
      <c r="Z121" s="1">
        <f t="shared" si="56"/>
        <v>0.23956202720001679</v>
      </c>
      <c r="AA121" s="1">
        <f t="shared" si="57"/>
        <v>0.2</v>
      </c>
      <c r="AB121" s="1">
        <f t="shared" si="48"/>
        <v>2.0326332893949649E-3</v>
      </c>
      <c r="AC121" s="1">
        <f t="shared" si="49"/>
        <v>2.7413372619830668E-2</v>
      </c>
    </row>
    <row r="122" spans="1:29" x14ac:dyDescent="0.35">
      <c r="A122" s="1" t="s">
        <v>55</v>
      </c>
      <c r="B122" s="1">
        <v>1</v>
      </c>
      <c r="C122" s="1">
        <v>1</v>
      </c>
      <c r="D122" s="1">
        <v>0</v>
      </c>
      <c r="E122" s="1">
        <v>1.3</v>
      </c>
      <c r="F122" s="1">
        <f>+VLOOKUP($A122,'All effects'!$AB$11:$AM$123,F$1,FALSE)</f>
        <v>-120902939.057872</v>
      </c>
      <c r="G122" s="1">
        <f>+VLOOKUP($A122,'All effects'!$AB$11:$AM$123,G$1,FALSE)</f>
        <v>886616831.86858702</v>
      </c>
      <c r="H122" s="1">
        <f>+VLOOKUP($A122,'All effects'!$AB$11:$AM$123,H$1,FALSE)</f>
        <v>22377764.070046902</v>
      </c>
      <c r="I122" s="1">
        <f>+VLOOKUP($A122,'All effects'!$AB$11:$AM$123,I$1,FALSE)</f>
        <v>975378838.84935999</v>
      </c>
      <c r="J122" s="1">
        <f>+VLOOKUP($A122,'All effects'!$AB$11:$AM$123,J$1,FALSE)</f>
        <v>111139771.079648</v>
      </c>
      <c r="K122" s="1">
        <f>+VLOOKUP($A122,'All effects'!$AB$11:$AM$123,K$1,FALSE)</f>
        <v>32214143.231663499</v>
      </c>
      <c r="L122" s="1">
        <f>+VLOOKUP($A122,'All effects'!$AB$11:$AM$123,L$1,FALSE)</f>
        <v>84610064.008123606</v>
      </c>
      <c r="M122" s="1">
        <f>+VLOOKUP($A122,'All effects'!$AB$11:$AM$123,M$1,FALSE)</f>
        <v>1007519770.9264582</v>
      </c>
      <c r="N122" s="1">
        <f>+VLOOKUP($A122,'All effects'!$AB$11:$AM$123,N$1,FALSE)</f>
        <v>-36366086.20431412</v>
      </c>
      <c r="O122" s="1">
        <f t="shared" si="43"/>
        <v>-3314357.3192261239</v>
      </c>
      <c r="P122" s="1">
        <f t="shared" si="44"/>
        <v>24305157.583027333</v>
      </c>
      <c r="Q122" s="1">
        <f t="shared" si="45"/>
        <v>613449.98485085426</v>
      </c>
      <c r="R122" s="1">
        <f t="shared" si="46"/>
        <v>26738423.554875273</v>
      </c>
      <c r="S122" s="1">
        <f t="shared" si="47"/>
        <v>3046715.9574890709</v>
      </c>
      <c r="T122" s="1">
        <f t="shared" si="50"/>
        <v>883098.31203818764</v>
      </c>
      <c r="U122" s="1">
        <f t="shared" si="51"/>
        <v>2319447.212042416</v>
      </c>
      <c r="V122" s="1">
        <f t="shared" si="52"/>
        <v>27619514.902253438</v>
      </c>
      <c r="W122" s="1">
        <f t="shared" si="53"/>
        <v>-996917.07184374647</v>
      </c>
      <c r="X122" s="1">
        <f t="shared" si="54"/>
        <v>0.10878218445060095</v>
      </c>
      <c r="Y122" s="1">
        <f t="shared" si="55"/>
        <v>0.38998983123577174</v>
      </c>
      <c r="Z122" s="1">
        <f t="shared" si="56"/>
        <v>0.23956202720001679</v>
      </c>
      <c r="AA122" s="1">
        <f t="shared" si="57"/>
        <v>0.2</v>
      </c>
      <c r="AB122" s="1">
        <f t="shared" si="48"/>
        <v>2.0326332893949649E-3</v>
      </c>
      <c r="AC122" s="1">
        <f t="shared" si="49"/>
        <v>2.7413372619830668E-2</v>
      </c>
    </row>
    <row r="123" spans="1:29" x14ac:dyDescent="0.35">
      <c r="A123" s="1" t="s">
        <v>58</v>
      </c>
      <c r="B123" s="1">
        <v>1</v>
      </c>
      <c r="C123" s="1">
        <v>1</v>
      </c>
      <c r="D123" s="1">
        <v>-5.0000000000000001E-3</v>
      </c>
      <c r="E123" s="1">
        <v>1</v>
      </c>
      <c r="F123" s="1">
        <f>+VLOOKUP($A123,'All effects'!$AB$11:$AM$123,F$1,FALSE)</f>
        <v>-1462990025.4514599</v>
      </c>
      <c r="G123" s="1">
        <f>+VLOOKUP($A123,'All effects'!$AB$11:$AM$123,G$1,FALSE)</f>
        <v>-463445361.58125401</v>
      </c>
      <c r="H123" s="1">
        <f>+VLOOKUP($A123,'All effects'!$AB$11:$AM$123,H$1,FALSE)</f>
        <v>-184749500.42517301</v>
      </c>
      <c r="I123" s="1">
        <f>+VLOOKUP($A123,'All effects'!$AB$11:$AM$123,I$1,FALSE)</f>
        <v>-333519118.35230702</v>
      </c>
      <c r="J123" s="1">
        <f>+VLOOKUP($A123,'All effects'!$AB$11:$AM$123,J$1,FALSE)</f>
        <v>-54823257.1673996</v>
      </c>
      <c r="K123" s="1">
        <f>+VLOOKUP($A123,'All effects'!$AB$11:$AM$123,K$1,FALSE)</f>
        <v>54565123.165470757</v>
      </c>
      <c r="L123" s="1">
        <f>+VLOOKUP($A123,'All effects'!$AB$11:$AM$123,L$1,FALSE)</f>
        <v>132538106.78297828</v>
      </c>
      <c r="M123" s="1">
        <f>+VLOOKUP($A123,'All effects'!$AB$11:$AM$123,M$1,FALSE)</f>
        <v>999544663.87020457</v>
      </c>
      <c r="N123" s="1">
        <f>+VLOOKUP($A123,'All effects'!$AB$11:$AM$123,N$1,FALSE)</f>
        <v>-51953259.611439623</v>
      </c>
      <c r="O123" s="1">
        <f t="shared" si="43"/>
        <v>-36409772.757204667</v>
      </c>
      <c r="P123" s="1">
        <f t="shared" si="44"/>
        <v>-11533872.416763011</v>
      </c>
      <c r="Q123" s="1">
        <f t="shared" si="45"/>
        <v>-4597903.7522226907</v>
      </c>
      <c r="R123" s="1">
        <f t="shared" si="46"/>
        <v>-8300367.8071171157</v>
      </c>
      <c r="S123" s="1">
        <f t="shared" si="47"/>
        <v>-1364399.141859385</v>
      </c>
      <c r="T123" s="1">
        <f t="shared" si="50"/>
        <v>1357974.9009639374</v>
      </c>
      <c r="U123" s="1">
        <f t="shared" si="51"/>
        <v>3298506.6649030792</v>
      </c>
      <c r="V123" s="1">
        <f t="shared" si="52"/>
        <v>24875900.340441626</v>
      </c>
      <c r="W123" s="1">
        <f t="shared" si="53"/>
        <v>-1292972.8457067576</v>
      </c>
      <c r="X123" s="1">
        <f t="shared" si="54"/>
        <v>0.10878218445060095</v>
      </c>
      <c r="Y123" s="1">
        <f t="shared" si="55"/>
        <v>0.38998983123577174</v>
      </c>
      <c r="Z123" s="1">
        <f t="shared" si="56"/>
        <v>0.21748640442715655</v>
      </c>
      <c r="AA123" s="1">
        <f t="shared" si="57"/>
        <v>0.2</v>
      </c>
      <c r="AB123" s="1">
        <f t="shared" si="48"/>
        <v>1.8453262847886933E-3</v>
      </c>
      <c r="AC123" s="1">
        <f t="shared" si="49"/>
        <v>2.4887232396522376E-2</v>
      </c>
    </row>
    <row r="124" spans="1:29" x14ac:dyDescent="0.35">
      <c r="A124" s="1" t="s">
        <v>57</v>
      </c>
      <c r="B124" s="1">
        <v>1</v>
      </c>
      <c r="C124" s="1">
        <v>1</v>
      </c>
      <c r="D124" s="1">
        <v>5.0000000000000001E-3</v>
      </c>
      <c r="E124" s="1">
        <v>1</v>
      </c>
      <c r="F124" s="1">
        <f>+VLOOKUP($A124,'All effects'!$AB$11:$AM$123,F$1,FALSE)</f>
        <v>-1351617418.82795</v>
      </c>
      <c r="G124" s="1">
        <f>+VLOOKUP($A124,'All effects'!$AB$11:$AM$123,G$1,FALSE)</f>
        <v>-355151275.92041498</v>
      </c>
      <c r="H124" s="1">
        <f>+VLOOKUP($A124,'All effects'!$AB$11:$AM$123,H$1,FALSE)</f>
        <v>384782568.88839298</v>
      </c>
      <c r="I124" s="1">
        <f>+VLOOKUP($A124,'All effects'!$AB$11:$AM$123,I$1,FALSE)</f>
        <v>-166841125.26637501</v>
      </c>
      <c r="J124" s="1">
        <f>+VLOOKUP($A124,'All effects'!$AB$11:$AM$123,J$1,FALSE)</f>
        <v>573092719.57125998</v>
      </c>
      <c r="K124" s="1">
        <f>+VLOOKUP($A124,'All effects'!$AB$11:$AM$123,K$1,FALSE)</f>
        <v>61982030.741148092</v>
      </c>
      <c r="L124" s="1">
        <f>+VLOOKUP($A124,'All effects'!$AB$11:$AM$123,L$1,FALSE)</f>
        <v>199756710.23938134</v>
      </c>
      <c r="M124" s="1">
        <f>+VLOOKUP($A124,'All effects'!$AB$11:$AM$123,M$1,FALSE)</f>
        <v>996466142.90753627</v>
      </c>
      <c r="N124" s="1">
        <f>+VLOOKUP($A124,'All effects'!$AB$11:$AM$123,N$1,FALSE)</f>
        <v>-50535471.155806988</v>
      </c>
      <c r="O124" s="1">
        <f t="shared" si="43"/>
        <v>-33638016.813558914</v>
      </c>
      <c r="P124" s="1">
        <f t="shared" si="44"/>
        <v>-8838732.3397528082</v>
      </c>
      <c r="Q124" s="1">
        <f t="shared" si="45"/>
        <v>9576173.2140563168</v>
      </c>
      <c r="R124" s="1">
        <f t="shared" si="46"/>
        <v>-4152213.8578015761</v>
      </c>
      <c r="S124" s="1">
        <f t="shared" si="47"/>
        <v>14262691.696724974</v>
      </c>
      <c r="T124" s="1">
        <f t="shared" si="50"/>
        <v>1542561.2034633467</v>
      </c>
      <c r="U124" s="1">
        <f t="shared" si="51"/>
        <v>4971391.6704922644</v>
      </c>
      <c r="V124" s="1">
        <f t="shared" si="52"/>
        <v>24799284.473806132</v>
      </c>
      <c r="W124" s="1">
        <f t="shared" si="53"/>
        <v>-1257688.0149223218</v>
      </c>
      <c r="X124" s="1">
        <f t="shared" si="54"/>
        <v>0.10878218445060095</v>
      </c>
      <c r="Y124" s="1">
        <f t="shared" si="55"/>
        <v>0.38998983123577174</v>
      </c>
      <c r="Z124" s="1">
        <f t="shared" si="56"/>
        <v>0.21748640442715655</v>
      </c>
      <c r="AA124" s="1">
        <f t="shared" si="57"/>
        <v>0.2</v>
      </c>
      <c r="AB124" s="1">
        <f t="shared" si="48"/>
        <v>1.8453262847886933E-3</v>
      </c>
      <c r="AC124" s="1">
        <f t="shared" si="49"/>
        <v>2.4887232396522376E-2</v>
      </c>
    </row>
    <row r="125" spans="1:29" x14ac:dyDescent="0.35">
      <c r="A125" s="1" t="s">
        <v>61</v>
      </c>
      <c r="B125" s="1">
        <v>1</v>
      </c>
      <c r="C125" s="1">
        <v>1</v>
      </c>
      <c r="D125" s="1">
        <v>0.01</v>
      </c>
      <c r="E125" s="1">
        <v>1</v>
      </c>
      <c r="F125" s="1">
        <f>+VLOOKUP($A125,'All effects'!$AB$11:$AM$123,F$1,FALSE)</f>
        <v>250414337.50628799</v>
      </c>
      <c r="G125" s="1">
        <f>+VLOOKUP($A125,'All effects'!$AB$11:$AM$123,G$1,FALSE)</f>
        <v>1260896625.2321301</v>
      </c>
      <c r="H125" s="1">
        <f>+VLOOKUP($A125,'All effects'!$AB$11:$AM$123,H$1,FALSE)</f>
        <v>-334087910.627262</v>
      </c>
      <c r="I125" s="1">
        <f>+VLOOKUP($A125,'All effects'!$AB$11:$AM$123,I$1,FALSE)</f>
        <v>1370029905.8591199</v>
      </c>
      <c r="J125" s="1">
        <f>+VLOOKUP($A125,'All effects'!$AB$11:$AM$123,J$1,FALSE)</f>
        <v>-224954629.97145101</v>
      </c>
      <c r="K125" s="1">
        <f>+VLOOKUP($A125,'All effects'!$AB$11:$AM$123,K$1,FALSE)</f>
        <v>36441203.89108111</v>
      </c>
      <c r="L125" s="1">
        <f>+VLOOKUP($A125,'All effects'!$AB$11:$AM$123,L$1,FALSE)</f>
        <v>94652057.669707388</v>
      </c>
      <c r="M125" s="1">
        <f>+VLOOKUP($A125,'All effects'!$AB$11:$AM$123,M$1,FALSE)</f>
        <v>1010482287.7258478</v>
      </c>
      <c r="N125" s="1">
        <f>+VLOOKUP($A125,'All effects'!$AB$11:$AM$123,N$1,FALSE)</f>
        <v>-50922426.848356999</v>
      </c>
      <c r="O125" s="1">
        <f t="shared" si="43"/>
        <v>4663137.2245776216</v>
      </c>
      <c r="P125" s="1">
        <f t="shared" si="44"/>
        <v>23480021.343892109</v>
      </c>
      <c r="Q125" s="1">
        <f t="shared" si="45"/>
        <v>-6221280.2503300263</v>
      </c>
      <c r="R125" s="1">
        <f t="shared" si="46"/>
        <v>25512267.05474009</v>
      </c>
      <c r="S125" s="1">
        <f t="shared" si="47"/>
        <v>-4189034.538945348</v>
      </c>
      <c r="T125" s="1">
        <f t="shared" si="50"/>
        <v>678596.665291404</v>
      </c>
      <c r="U125" s="1">
        <f t="shared" si="51"/>
        <v>1762580.9204770362</v>
      </c>
      <c r="V125" s="1">
        <f t="shared" si="52"/>
        <v>18816884.119314596</v>
      </c>
      <c r="W125" s="1">
        <f t="shared" si="53"/>
        <v>-948261.45566222526</v>
      </c>
      <c r="X125" s="1">
        <f t="shared" si="54"/>
        <v>0.10878218445060095</v>
      </c>
      <c r="Y125" s="1">
        <f t="shared" si="55"/>
        <v>0.38998983123577174</v>
      </c>
      <c r="Z125" s="1">
        <f t="shared" si="56"/>
        <v>0.16273258197283502</v>
      </c>
      <c r="AA125" s="1">
        <f t="shared" si="57"/>
        <v>0.2</v>
      </c>
      <c r="AB125" s="1">
        <f t="shared" si="48"/>
        <v>1.3807516460486698E-3</v>
      </c>
      <c r="AC125" s="1">
        <f t="shared" si="49"/>
        <v>1.862168624614207E-2</v>
      </c>
    </row>
    <row r="126" spans="1:29" x14ac:dyDescent="0.35">
      <c r="A126" s="1" t="s">
        <v>224</v>
      </c>
      <c r="B126" s="1">
        <v>1</v>
      </c>
      <c r="C126" s="1">
        <v>1</v>
      </c>
      <c r="D126" s="1">
        <v>-0.01</v>
      </c>
      <c r="E126" s="1">
        <v>1</v>
      </c>
      <c r="F126" s="1">
        <f>+VLOOKUP($A126,'All effects'!$AB$11:$AM$123,F$1,FALSE)</f>
        <v>-1266496652.6138699</v>
      </c>
      <c r="G126" s="1">
        <f>+VLOOKUP($A126,'All effects'!$AB$11:$AM$123,G$1,FALSE)</f>
        <v>-261234059.34641701</v>
      </c>
      <c r="H126" s="1">
        <f>+VLOOKUP($A126,'All effects'!$AB$11:$AM$123,H$1,FALSE)</f>
        <v>-289114743.72554898</v>
      </c>
      <c r="I126" s="1">
        <f>+VLOOKUP($A126,'All effects'!$AB$11:$AM$123,I$1,FALSE)</f>
        <v>-132632697.156711</v>
      </c>
      <c r="J126" s="1">
        <f>+VLOOKUP($A126,'All effects'!$AB$11:$AM$123,J$1,FALSE)</f>
        <v>-160513381.507016</v>
      </c>
      <c r="K126" s="1">
        <f>+VLOOKUP($A126,'All effects'!$AB$11:$AM$123,K$1,FALSE)</f>
        <v>48733287.758767597</v>
      </c>
      <c r="L126" s="1">
        <f>+VLOOKUP($A126,'All effects'!$AB$11:$AM$123,L$1,FALSE)</f>
        <v>125121918.06140693</v>
      </c>
      <c r="M126" s="1">
        <f>+VLOOKUP($A126,'All effects'!$AB$11:$AM$123,M$1,FALSE)</f>
        <v>1005262593.2674537</v>
      </c>
      <c r="N126" s="1">
        <f>+VLOOKUP($A126,'All effects'!$AB$11:$AM$123,N$1,FALSE)</f>
        <v>-52212731.887066886</v>
      </c>
      <c r="O126" s="1">
        <f t="shared" si="43"/>
        <v>-23584303.296764672</v>
      </c>
      <c r="P126" s="1">
        <f t="shared" si="44"/>
        <v>-4864618.6899550352</v>
      </c>
      <c r="Q126" s="1">
        <f t="shared" si="45"/>
        <v>-5383804.0467909453</v>
      </c>
      <c r="R126" s="1">
        <f t="shared" si="46"/>
        <v>-2469844.4724318516</v>
      </c>
      <c r="S126" s="1">
        <f t="shared" si="47"/>
        <v>-2989029.8287309548</v>
      </c>
      <c r="T126" s="1">
        <f t="shared" si="50"/>
        <v>907495.99438672629</v>
      </c>
      <c r="U126" s="1">
        <f t="shared" si="51"/>
        <v>2329981.1006550165</v>
      </c>
      <c r="V126" s="1">
        <f t="shared" si="52"/>
        <v>18719684.606809653</v>
      </c>
      <c r="W126" s="1">
        <f t="shared" si="53"/>
        <v>-972289.11125489697</v>
      </c>
      <c r="X126" s="1">
        <f t="shared" si="54"/>
        <v>0.10878218445060095</v>
      </c>
      <c r="Y126" s="1">
        <f t="shared" si="55"/>
        <v>0.38998983123577174</v>
      </c>
      <c r="Z126" s="1">
        <f t="shared" si="56"/>
        <v>0.16273258197283502</v>
      </c>
      <c r="AA126" s="1">
        <f t="shared" si="57"/>
        <v>0.2</v>
      </c>
      <c r="AB126" s="1">
        <f t="shared" si="48"/>
        <v>1.3807516460486698E-3</v>
      </c>
      <c r="AC126" s="1">
        <f t="shared" si="49"/>
        <v>1.862168624614207E-2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38A2D-D789-4701-B6D2-9A0E89E8D411}">
  <sheetPr codeName="Sheet14">
    <tabColor theme="4"/>
  </sheetPr>
  <dimension ref="A1:BA126"/>
  <sheetViews>
    <sheetView workbookViewId="0">
      <pane xSplit="5" ySplit="13" topLeftCell="M93" activePane="bottomRight" state="frozen"/>
      <selection activeCell="G42" sqref="G42"/>
      <selection pane="topRight" activeCell="G42" sqref="G42"/>
      <selection pane="bottomLeft" activeCell="G42" sqref="G42"/>
      <selection pane="bottomRight" activeCell="P96" sqref="P96"/>
    </sheetView>
  </sheetViews>
  <sheetFormatPr defaultColWidth="9.1328125" defaultRowHeight="11.65" x14ac:dyDescent="0.35"/>
  <cols>
    <col min="1" max="1" width="21.1328125" style="1" bestFit="1" customWidth="1"/>
    <col min="2" max="5" width="9.265625" style="1" bestFit="1" customWidth="1"/>
    <col min="6" max="7" width="11.59765625" style="1" bestFit="1" customWidth="1"/>
    <col min="8" max="8" width="12.59765625" style="1" bestFit="1" customWidth="1"/>
    <col min="9" max="11" width="12.6640625" style="1" customWidth="1"/>
    <col min="12" max="12" width="14.53125" style="1" bestFit="1" customWidth="1"/>
    <col min="13" max="13" width="16.86328125" style="1" bestFit="1" customWidth="1"/>
    <col min="14" max="14" width="26" style="1" bestFit="1" customWidth="1"/>
    <col min="15" max="20" width="12.6640625" style="1" customWidth="1"/>
    <col min="21" max="21" width="14.53125" style="1" bestFit="1" customWidth="1"/>
    <col min="22" max="22" width="16.86328125" style="1" bestFit="1" customWidth="1"/>
    <col min="23" max="23" width="12.6640625" style="1" customWidth="1"/>
    <col min="24" max="24" width="5.59765625" style="1" customWidth="1"/>
    <col min="25" max="25" width="7.1328125" style="1" bestFit="1" customWidth="1"/>
    <col min="26" max="26" width="7.59765625" style="1" bestFit="1" customWidth="1"/>
    <col min="27" max="27" width="8.1328125" style="1" bestFit="1" customWidth="1"/>
    <col min="28" max="29" width="8.1328125" style="1" customWidth="1"/>
    <col min="30" max="30" width="5.59765625" style="1" customWidth="1"/>
    <col min="31" max="31" width="8.59765625" style="1" bestFit="1" customWidth="1"/>
    <col min="32" max="16384" width="9.1328125" style="1"/>
  </cols>
  <sheetData>
    <row r="1" spans="1:53" x14ac:dyDescent="0.35">
      <c r="F1" s="9">
        <v>2</v>
      </c>
      <c r="G1" s="9">
        <v>4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</row>
    <row r="2" spans="1:53" x14ac:dyDescent="0.35">
      <c r="U2" s="2"/>
      <c r="V2" s="2"/>
    </row>
    <row r="3" spans="1:53" x14ac:dyDescent="0.35">
      <c r="O3" s="8" t="s">
        <v>141</v>
      </c>
      <c r="P3" s="8"/>
      <c r="Q3" s="8"/>
      <c r="R3" s="8"/>
      <c r="S3" s="8"/>
      <c r="T3" s="8"/>
      <c r="U3" s="8"/>
      <c r="V3" s="8"/>
      <c r="W3" s="8"/>
    </row>
    <row r="4" spans="1:53" x14ac:dyDescent="0.35">
      <c r="O4" s="8" t="s">
        <v>129</v>
      </c>
      <c r="P4" s="8" t="s">
        <v>134</v>
      </c>
      <c r="Q4" s="8" t="s">
        <v>135</v>
      </c>
      <c r="R4" s="8" t="s">
        <v>136</v>
      </c>
      <c r="S4" s="8" t="s">
        <v>137</v>
      </c>
      <c r="T4" s="8" t="s">
        <v>199</v>
      </c>
      <c r="U4" s="8" t="s">
        <v>197</v>
      </c>
      <c r="V4" s="8" t="s">
        <v>215</v>
      </c>
      <c r="W4" s="8" t="s">
        <v>216</v>
      </c>
    </row>
    <row r="5" spans="1:53" x14ac:dyDescent="0.35">
      <c r="N5" s="8" t="s">
        <v>198</v>
      </c>
      <c r="O5" s="2">
        <f t="shared" ref="O5:W5" si="0">+SUM(O14:O126)</f>
        <v>-239011722.0218915</v>
      </c>
      <c r="P5" s="2">
        <f t="shared" si="0"/>
        <v>376584652.43502247</v>
      </c>
      <c r="Q5" s="2">
        <f t="shared" si="0"/>
        <v>426874187.55434901</v>
      </c>
      <c r="R5" s="2">
        <f t="shared" si="0"/>
        <v>500937870.62325537</v>
      </c>
      <c r="S5" s="2">
        <f t="shared" si="0"/>
        <v>551227405.75118411</v>
      </c>
      <c r="T5" s="2">
        <f t="shared" si="0"/>
        <v>36597749.933815919</v>
      </c>
      <c r="U5" s="2">
        <f t="shared" si="0"/>
        <v>111673819.00618699</v>
      </c>
      <c r="V5" s="2">
        <f t="shared" si="0"/>
        <v>615596374.45691311</v>
      </c>
      <c r="W5" s="2">
        <f t="shared" si="0"/>
        <v>-49277149.115862191</v>
      </c>
    </row>
    <row r="6" spans="1:53" x14ac:dyDescent="0.35">
      <c r="K6" s="10"/>
      <c r="M6" s="10"/>
      <c r="N6" s="31" t="s">
        <v>119</v>
      </c>
      <c r="O6" s="2">
        <f t="shared" ref="O6:W6" si="1">+AVERAGE(F14:F126)</f>
        <v>221623949.7494671</v>
      </c>
      <c r="P6" s="2">
        <f t="shared" si="1"/>
        <v>822699870.03608882</v>
      </c>
      <c r="Q6" s="2">
        <f t="shared" si="1"/>
        <v>574598010.75483465</v>
      </c>
      <c r="R6" s="2">
        <f t="shared" si="1"/>
        <v>940871928.67995477</v>
      </c>
      <c r="S6" s="2">
        <f t="shared" si="1"/>
        <v>692770069.40714204</v>
      </c>
      <c r="T6" s="2">
        <f t="shared" si="1"/>
        <v>35175310.682355322</v>
      </c>
      <c r="U6" s="2">
        <f t="shared" si="1"/>
        <v>104830854.35623346</v>
      </c>
      <c r="V6" s="2">
        <f t="shared" si="1"/>
        <v>601075920.28662181</v>
      </c>
      <c r="W6" s="2">
        <f t="shared" si="1"/>
        <v>-48516514.969987214</v>
      </c>
    </row>
    <row r="7" spans="1:53" x14ac:dyDescent="0.35">
      <c r="K7" s="10"/>
      <c r="M7" s="10"/>
      <c r="N7" s="31" t="s">
        <v>120</v>
      </c>
      <c r="O7" s="2">
        <f t="shared" ref="O7:W7" si="2">+MEDIAN(F14:F126)</f>
        <v>283736902.89725602</v>
      </c>
      <c r="P7" s="2">
        <f t="shared" si="2"/>
        <v>899847504.47842801</v>
      </c>
      <c r="Q7" s="2">
        <f t="shared" si="2"/>
        <v>596643835.56329095</v>
      </c>
      <c r="R7" s="2">
        <f t="shared" si="2"/>
        <v>1034938893.9794101</v>
      </c>
      <c r="S7" s="2">
        <f t="shared" si="2"/>
        <v>697823277.39644599</v>
      </c>
      <c r="T7" s="2">
        <f t="shared" si="2"/>
        <v>34967249.12350446</v>
      </c>
      <c r="U7" s="2">
        <f t="shared" si="2"/>
        <v>108657383.21383867</v>
      </c>
      <c r="V7" s="2">
        <f t="shared" si="2"/>
        <v>603057604.88572049</v>
      </c>
      <c r="W7" s="2">
        <f t="shared" si="2"/>
        <v>-50906971.723818563</v>
      </c>
    </row>
    <row r="8" spans="1:53" x14ac:dyDescent="0.35">
      <c r="N8" s="31" t="s">
        <v>217</v>
      </c>
      <c r="O8" s="2">
        <f t="shared" ref="O8:W8" si="3">+QUARTILE(F14:F126,1)</f>
        <v>-872496713.70310998</v>
      </c>
      <c r="P8" s="2">
        <f t="shared" si="3"/>
        <v>-264947348.92160499</v>
      </c>
      <c r="Q8" s="2">
        <f t="shared" si="3"/>
        <v>321390578.63925201</v>
      </c>
      <c r="R8" s="2">
        <f t="shared" si="3"/>
        <v>-150541471.25789899</v>
      </c>
      <c r="S8" s="2">
        <f t="shared" si="3"/>
        <v>440269716.95633298</v>
      </c>
      <c r="T8" s="2">
        <f t="shared" si="3"/>
        <v>24655851.236959085</v>
      </c>
      <c r="U8" s="2">
        <f t="shared" si="3"/>
        <v>77667340.247406185</v>
      </c>
      <c r="V8" s="2">
        <f t="shared" si="3"/>
        <v>597940994.21256483</v>
      </c>
      <c r="W8" s="2">
        <f t="shared" si="3"/>
        <v>-55280353.83573059</v>
      </c>
      <c r="AE8" s="32"/>
      <c r="AF8" s="44" t="s">
        <v>144</v>
      </c>
      <c r="AG8" s="33"/>
      <c r="AH8" s="33"/>
      <c r="AI8" s="34"/>
      <c r="AK8" s="32"/>
      <c r="AL8" s="44" t="s">
        <v>144</v>
      </c>
      <c r="AM8" s="33"/>
      <c r="AN8" s="33"/>
      <c r="AO8" s="34"/>
      <c r="AQ8" s="32"/>
      <c r="AR8" s="44" t="s">
        <v>144</v>
      </c>
      <c r="AS8" s="33"/>
      <c r="AT8" s="33"/>
      <c r="AU8" s="34"/>
      <c r="AW8" s="32"/>
      <c r="AX8" s="44" t="s">
        <v>144</v>
      </c>
      <c r="AY8" s="33"/>
      <c r="AZ8" s="33"/>
      <c r="BA8" s="34"/>
    </row>
    <row r="9" spans="1:53" x14ac:dyDescent="0.35">
      <c r="N9" s="31" t="s">
        <v>218</v>
      </c>
      <c r="O9" s="2">
        <f t="shared" ref="O9:W9" si="4">+QUARTILE(F14:F126,3)</f>
        <v>1181062061.9320199</v>
      </c>
      <c r="P9" s="2">
        <f t="shared" si="4"/>
        <v>1745658082.16482</v>
      </c>
      <c r="Q9" s="2">
        <f t="shared" si="4"/>
        <v>794156170.008793</v>
      </c>
      <c r="R9" s="2">
        <f t="shared" si="4"/>
        <v>1821597121.57601</v>
      </c>
      <c r="S9" s="2">
        <f t="shared" si="4"/>
        <v>908275683.59013295</v>
      </c>
      <c r="T9" s="2">
        <f t="shared" si="4"/>
        <v>45438333.012563534</v>
      </c>
      <c r="U9" s="2">
        <f t="shared" si="4"/>
        <v>132747015.83028094</v>
      </c>
      <c r="V9" s="2">
        <f t="shared" si="4"/>
        <v>607424609.11851144</v>
      </c>
      <c r="W9" s="2">
        <f t="shared" si="4"/>
        <v>-38224275.281526044</v>
      </c>
      <c r="AE9" s="35" t="s">
        <v>236</v>
      </c>
      <c r="AF9" s="36">
        <v>-7.3604450000000002E-3</v>
      </c>
      <c r="AG9" s="36"/>
      <c r="AH9" s="36"/>
      <c r="AI9" s="37"/>
      <c r="AK9" s="35" t="s">
        <v>155</v>
      </c>
      <c r="AL9" s="36">
        <v>1</v>
      </c>
      <c r="AM9" s="36"/>
      <c r="AN9" s="36"/>
      <c r="AO9" s="37"/>
      <c r="AQ9" s="35" t="s">
        <v>155</v>
      </c>
      <c r="AR9" s="36">
        <v>0</v>
      </c>
      <c r="AS9" s="36"/>
      <c r="AT9" s="36"/>
      <c r="AU9" s="37"/>
      <c r="AW9" s="35"/>
      <c r="AX9" s="36">
        <v>0.2</v>
      </c>
      <c r="AY9" s="36"/>
      <c r="AZ9" s="36"/>
      <c r="BA9" s="37"/>
    </row>
    <row r="10" spans="1:53" x14ac:dyDescent="0.35">
      <c r="O10" s="2"/>
      <c r="P10" s="2"/>
      <c r="Q10" s="2"/>
      <c r="R10" s="2"/>
      <c r="S10" s="2"/>
      <c r="T10" s="2"/>
      <c r="U10" s="2"/>
      <c r="V10" s="2"/>
      <c r="W10" s="2"/>
      <c r="AE10" s="35" t="s">
        <v>237</v>
      </c>
      <c r="AF10" s="36">
        <v>0.11744708700000001</v>
      </c>
      <c r="AG10" s="36"/>
      <c r="AH10" s="36"/>
      <c r="AI10" s="37"/>
      <c r="AK10" s="35" t="s">
        <v>238</v>
      </c>
      <c r="AL10" s="36">
        <v>2.5574019999999999E-2</v>
      </c>
      <c r="AM10" s="36"/>
      <c r="AN10" s="36"/>
      <c r="AO10" s="37"/>
      <c r="AQ10" s="35" t="s">
        <v>238</v>
      </c>
      <c r="AR10" s="36">
        <v>1.137092E-2</v>
      </c>
      <c r="AS10" s="36"/>
      <c r="AT10" s="36"/>
      <c r="AU10" s="37"/>
      <c r="AW10" s="35"/>
      <c r="AX10" s="36"/>
      <c r="AY10" s="36"/>
      <c r="AZ10" s="36"/>
      <c r="BA10" s="37"/>
    </row>
    <row r="11" spans="1:53" x14ac:dyDescent="0.35">
      <c r="O11" s="2"/>
      <c r="P11" s="2"/>
      <c r="Q11" s="2"/>
      <c r="R11" s="2"/>
      <c r="S11" s="2"/>
      <c r="T11" s="2"/>
      <c r="U11" s="2"/>
      <c r="V11" s="2"/>
      <c r="W11" s="2"/>
      <c r="AE11" s="35"/>
      <c r="AF11" s="36"/>
      <c r="AG11" s="36"/>
      <c r="AH11" s="36"/>
      <c r="AI11" s="37"/>
      <c r="AK11" s="35"/>
      <c r="AL11" s="36"/>
      <c r="AM11" s="36"/>
      <c r="AN11" s="36"/>
      <c r="AO11" s="37"/>
      <c r="AQ11" s="35"/>
      <c r="AR11" s="36"/>
      <c r="AS11" s="36"/>
      <c r="AT11" s="36"/>
      <c r="AU11" s="37"/>
      <c r="AW11" s="35"/>
      <c r="AX11" s="36"/>
      <c r="AY11" s="36"/>
      <c r="AZ11" s="36"/>
      <c r="BA11" s="37"/>
    </row>
    <row r="12" spans="1:53" s="8" customFormat="1" x14ac:dyDescent="0.35">
      <c r="F12" s="8" t="s">
        <v>140</v>
      </c>
      <c r="O12" s="8" t="s">
        <v>139</v>
      </c>
      <c r="X12" s="8" t="s">
        <v>146</v>
      </c>
      <c r="AE12" s="38"/>
      <c r="AF12" s="39" t="s">
        <v>142</v>
      </c>
      <c r="AG12" s="39"/>
      <c r="AH12" s="39"/>
      <c r="AI12" s="40"/>
      <c r="AK12" s="38"/>
      <c r="AL12" s="39"/>
      <c r="AM12" s="39"/>
      <c r="AN12" s="39"/>
      <c r="AO12" s="40"/>
      <c r="AQ12" s="38"/>
      <c r="AR12" s="39"/>
      <c r="AS12" s="39"/>
      <c r="AT12" s="39"/>
      <c r="AU12" s="40"/>
      <c r="AW12" s="38"/>
      <c r="AX12" s="39"/>
      <c r="AY12" s="39"/>
      <c r="AZ12" s="39"/>
      <c r="BA12" s="40"/>
    </row>
    <row r="13" spans="1:53" s="8" customFormat="1" x14ac:dyDescent="0.35">
      <c r="A13" s="8" t="s">
        <v>116</v>
      </c>
      <c r="B13" s="8" t="s">
        <v>130</v>
      </c>
      <c r="C13" s="8" t="s">
        <v>131</v>
      </c>
      <c r="D13" s="8" t="s">
        <v>132</v>
      </c>
      <c r="E13" s="8" t="s">
        <v>133</v>
      </c>
      <c r="F13" s="8" t="s">
        <v>129</v>
      </c>
      <c r="G13" s="8" t="s">
        <v>134</v>
      </c>
      <c r="H13" s="8" t="s">
        <v>135</v>
      </c>
      <c r="I13" s="8" t="s">
        <v>136</v>
      </c>
      <c r="J13" s="8" t="s">
        <v>137</v>
      </c>
      <c r="K13" s="8" t="s">
        <v>196</v>
      </c>
      <c r="L13" s="8" t="s">
        <v>197</v>
      </c>
      <c r="M13" s="8" t="s">
        <v>215</v>
      </c>
      <c r="N13" s="8" t="s">
        <v>216</v>
      </c>
      <c r="O13" s="8" t="s">
        <v>129</v>
      </c>
      <c r="P13" s="8" t="s">
        <v>134</v>
      </c>
      <c r="Q13" s="8" t="s">
        <v>135</v>
      </c>
      <c r="R13" s="8" t="s">
        <v>136</v>
      </c>
      <c r="S13" s="8" t="s">
        <v>137</v>
      </c>
      <c r="T13" s="8" t="s">
        <v>196</v>
      </c>
      <c r="U13" s="8" t="s">
        <v>197</v>
      </c>
      <c r="V13" s="8" t="s">
        <v>215</v>
      </c>
      <c r="W13" s="8" t="s">
        <v>216</v>
      </c>
      <c r="X13" s="8" t="s">
        <v>130</v>
      </c>
      <c r="Y13" s="8" t="s">
        <v>131</v>
      </c>
      <c r="Z13" s="8" t="s">
        <v>132</v>
      </c>
      <c r="AA13" s="8" t="s">
        <v>133</v>
      </c>
      <c r="AB13" s="8" t="s">
        <v>147</v>
      </c>
      <c r="AC13" s="8" t="s">
        <v>149</v>
      </c>
      <c r="AE13" s="38" t="s">
        <v>143</v>
      </c>
      <c r="AF13" s="39" t="s">
        <v>130</v>
      </c>
      <c r="AG13" s="39" t="s">
        <v>145</v>
      </c>
      <c r="AH13" s="39" t="s">
        <v>148</v>
      </c>
      <c r="AI13" s="40" t="s">
        <v>150</v>
      </c>
      <c r="AK13" s="38" t="s">
        <v>143</v>
      </c>
      <c r="AL13" s="39" t="s">
        <v>131</v>
      </c>
      <c r="AM13" s="39" t="s">
        <v>145</v>
      </c>
      <c r="AN13" s="39" t="s">
        <v>148</v>
      </c>
      <c r="AO13" s="40" t="s">
        <v>150</v>
      </c>
      <c r="AQ13" s="38" t="s">
        <v>143</v>
      </c>
      <c r="AR13" s="39" t="s">
        <v>132</v>
      </c>
      <c r="AS13" s="39" t="s">
        <v>145</v>
      </c>
      <c r="AT13" s="39" t="s">
        <v>148</v>
      </c>
      <c r="AU13" s="40" t="s">
        <v>150</v>
      </c>
      <c r="AW13" s="38" t="s">
        <v>143</v>
      </c>
      <c r="AX13" s="39" t="s">
        <v>133</v>
      </c>
      <c r="AY13" s="39" t="s">
        <v>145</v>
      </c>
      <c r="AZ13" s="39" t="s">
        <v>148</v>
      </c>
      <c r="BA13" s="40" t="s">
        <v>150</v>
      </c>
    </row>
    <row r="14" spans="1:53" x14ac:dyDescent="0.35">
      <c r="A14" s="1" t="s">
        <v>3</v>
      </c>
      <c r="B14" s="1">
        <v>0.8</v>
      </c>
      <c r="C14" s="1">
        <v>1</v>
      </c>
      <c r="D14" s="1">
        <v>0</v>
      </c>
      <c r="E14" s="1">
        <v>1</v>
      </c>
      <c r="F14" s="2">
        <f>+VLOOKUP($A14,'All effects'!$AO$11:$AZ$123,F$1,FALSE)</f>
        <v>763278648.387236</v>
      </c>
      <c r="G14" s="2">
        <f>+VLOOKUP($A14,'All effects'!$AO$11:$AZ$123,G$1,FALSE)</f>
        <v>1362346400.9620199</v>
      </c>
      <c r="H14" s="2">
        <f>+VLOOKUP($A14,'All effects'!$AO$11:$AZ$123,H$1,FALSE)</f>
        <v>1483834029.0812199</v>
      </c>
      <c r="I14" s="2">
        <f>+VLOOKUP($A14,'All effects'!$AO$11:$AZ$123,I$1,FALSE)</f>
        <v>1520490795.8651199</v>
      </c>
      <c r="J14" s="2">
        <f>+VLOOKUP($A14,'All effects'!$AO$11:$AZ$123,J$1,FALSE)</f>
        <v>1641978423.99277</v>
      </c>
      <c r="K14" s="2">
        <f>+VLOOKUP($A14,'All effects'!$AO$11:$AZ$123,K$1,FALSE)</f>
        <v>34967249.12350446</v>
      </c>
      <c r="L14" s="2">
        <f>+VLOOKUP($A14,'All effects'!$AO$11:$AZ$123,L$1,FALSE)</f>
        <v>142835163.58389238</v>
      </c>
      <c r="M14" s="2">
        <f>+VLOOKUP($A14,'All effects'!$AO$11:$AZ$123,M$1,FALSE)</f>
        <v>599067752.57478654</v>
      </c>
      <c r="N14" s="2">
        <f>+VLOOKUP($A14,'All effects'!$AO$11:$AZ$123,N$1,FALSE)</f>
        <v>-50276480.442716502</v>
      </c>
      <c r="O14" s="1">
        <f t="shared" ref="O14:O45" si="5">+F14*$AC14</f>
        <v>4938223.9229016164</v>
      </c>
      <c r="P14" s="1">
        <f t="shared" ref="P14:P45" si="6">+G14*$AC14</f>
        <v>8814043.9965463951</v>
      </c>
      <c r="Q14" s="1">
        <f t="shared" ref="Q14:Q45" si="7">+H14*$AC14</f>
        <v>9600038.8789952006</v>
      </c>
      <c r="R14" s="1">
        <f t="shared" ref="R14:R45" si="8">+I14*$AC14</f>
        <v>9837199.0865432099</v>
      </c>
      <c r="S14" s="1">
        <f t="shared" ref="S14:S45" si="9">+J14*$AC14</f>
        <v>10623193.969046684</v>
      </c>
      <c r="T14" s="1">
        <f t="shared" ref="T14:T45" si="10">+K14*$AC14</f>
        <v>226229.44648668609</v>
      </c>
      <c r="U14" s="1">
        <f t="shared" ref="U14:U45" si="11">+L14*$AC14</f>
        <v>924108.1528114425</v>
      </c>
      <c r="V14" s="1">
        <f t="shared" ref="V14:W29" si="12">+M14*$AC14</f>
        <v>3875820.0736447959</v>
      </c>
      <c r="W14" s="1">
        <f t="shared" si="12"/>
        <v>-325276.38367208611</v>
      </c>
      <c r="X14" s="1">
        <f t="shared" ref="X14:X45" si="13">+VLOOKUP(B14,$AE$14:$AI$26,3,FALSE)</f>
        <v>2.5195293880109861E-2</v>
      </c>
      <c r="Y14" s="1">
        <f t="shared" ref="Y14:Y45" si="14">+VLOOKUP(C14,$AK$14:$AO$22,3,FALSE)</f>
        <v>0.38998983123577174</v>
      </c>
      <c r="Z14" s="1">
        <f t="shared" ref="Z14:Z45" si="15">+VLOOKUP(D14,$AQ$14:$AU$18,3,FALSE)</f>
        <v>0.23956202720001679</v>
      </c>
      <c r="AA14" s="1">
        <f t="shared" ref="AA14:AA45" si="16">+VLOOKUP(E14,$AW$14:$BA$18,3,FALSE)</f>
        <v>0.2</v>
      </c>
      <c r="AB14" s="1">
        <f>+X14*Y14*Z14*AA14</f>
        <v>4.7078290747191938E-4</v>
      </c>
      <c r="AC14" s="1">
        <f t="shared" ref="AC14:AC45" si="17">+AB14/SUM($AB$14:$AB$125)</f>
        <v>6.4697524728823484E-3</v>
      </c>
      <c r="AE14" s="35">
        <v>0.8</v>
      </c>
      <c r="AF14" s="36">
        <f>+_xlfn.LOGNORM.DIST(AE14,$AF$9,$AF$10,FALSE)</f>
        <v>0.78519334235296834</v>
      </c>
      <c r="AG14" s="36">
        <f>+AF14/SUM($AF$14:$AF$26)</f>
        <v>2.5195293880109861E-2</v>
      </c>
      <c r="AH14" s="36">
        <f t="shared" ref="AH14:AH26" si="18">+COUNTIF($B$14:$B$1266,AE14)</f>
        <v>5</v>
      </c>
      <c r="AI14" s="37">
        <f t="shared" ref="AI14:AI26" si="19">+AG14*COUNT($B$14:$B$126)</f>
        <v>2.8470682084524142</v>
      </c>
      <c r="AK14" s="35">
        <v>0.9</v>
      </c>
      <c r="AL14" s="36">
        <f>+_xlfn.NORM.DIST(AK14,AL$9,AL$10,FALSE)</f>
        <v>7.464001090953072E-3</v>
      </c>
      <c r="AM14" s="36">
        <f t="shared" ref="AM14:AM22" si="20">+AL14/SUM($AL$14:$AL$22)</f>
        <v>1.8660097647635801E-4</v>
      </c>
      <c r="AN14" s="36">
        <f t="shared" ref="AN14:AN22" si="21">+COUNTIF($C$14:$C$126,AK14)</f>
        <v>7</v>
      </c>
      <c r="AO14" s="37">
        <f t="shared" ref="AO14:AO22" si="22">+AM14*COUNT($C$14:$C$126)</f>
        <v>2.1085910341828454E-2</v>
      </c>
      <c r="AQ14" s="35">
        <v>-0.01</v>
      </c>
      <c r="AR14" s="36">
        <f t="shared" ref="AR14:AR18" si="23">+_xlfn.NORM.DIST(AQ14,AR$9,AR$10,FALSE)</f>
        <v>23.832576593649641</v>
      </c>
      <c r="AS14" s="36">
        <f>+AR14/SUM($AR$14:$AR$18)</f>
        <v>0.16273258197283502</v>
      </c>
      <c r="AT14" s="36">
        <f>+COUNTIF($D$14:$D$126,AQ14)</f>
        <v>1</v>
      </c>
      <c r="AU14" s="37">
        <f>+AS14*COUNT($C$14:$C$126)</f>
        <v>18.388781762930357</v>
      </c>
      <c r="AW14" s="35">
        <v>0.9</v>
      </c>
      <c r="AX14" s="36">
        <f>+$AX$9</f>
        <v>0.2</v>
      </c>
      <c r="AY14" s="36">
        <f>+AX14/SUM($AX$14:$AX$18)</f>
        <v>0.2</v>
      </c>
      <c r="AZ14" s="36">
        <f>+COUNTIF($E$14:$E$126,AW14)</f>
        <v>31</v>
      </c>
      <c r="BA14" s="37">
        <f>+AY14*COUNT($C$14:$C$126)</f>
        <v>22.6</v>
      </c>
    </row>
    <row r="15" spans="1:53" x14ac:dyDescent="0.35">
      <c r="A15" s="1" t="s">
        <v>6</v>
      </c>
      <c r="B15" s="1">
        <v>0.84999999999999898</v>
      </c>
      <c r="C15" s="1">
        <v>1</v>
      </c>
      <c r="D15" s="1">
        <v>0</v>
      </c>
      <c r="E15" s="1">
        <v>1</v>
      </c>
      <c r="F15" s="2">
        <f>+VLOOKUP($A15,'All effects'!$AO$11:$AZ$123,F$1,FALSE)</f>
        <v>1452029612.3541801</v>
      </c>
      <c r="G15" s="2">
        <f>+VLOOKUP($A15,'All effects'!$AO$11:$AZ$123,G$1,FALSE)</f>
        <v>2059857207.01106</v>
      </c>
      <c r="H15" s="2">
        <f>+VLOOKUP($A15,'All effects'!$AO$11:$AZ$123,H$1,FALSE)</f>
        <v>633525163.08381605</v>
      </c>
      <c r="I15" s="2">
        <f>+VLOOKUP($A15,'All effects'!$AO$11:$AZ$123,I$1,FALSE)</f>
        <v>2171147254.62115</v>
      </c>
      <c r="J15" s="2">
        <f>+VLOOKUP($A15,'All effects'!$AO$11:$AZ$123,J$1,FALSE)</f>
        <v>744815210.70234597</v>
      </c>
      <c r="K15" s="2">
        <f>+VLOOKUP($A15,'All effects'!$AO$11:$AZ$123,K$1,FALSE)</f>
        <v>43059657.919366553</v>
      </c>
      <c r="L15" s="2">
        <f>+VLOOKUP($A15,'All effects'!$AO$11:$AZ$123,L$1,FALSE)</f>
        <v>103907533.12713872</v>
      </c>
      <c r="M15" s="2">
        <f>+VLOOKUP($A15,'All effects'!$AO$11:$AZ$123,M$1,FALSE)</f>
        <v>607827594.65687656</v>
      </c>
      <c r="N15" s="2">
        <f>+VLOOKUP($A15,'All effects'!$AO$11:$AZ$123,N$1,FALSE)</f>
        <v>-50442172.402316414</v>
      </c>
      <c r="O15" s="1">
        <f t="shared" si="5"/>
        <v>19977972.972608179</v>
      </c>
      <c r="P15" s="1">
        <f t="shared" si="6"/>
        <v>28340862.51338885</v>
      </c>
      <c r="Q15" s="1">
        <f t="shared" si="7"/>
        <v>8716453.4923193231</v>
      </c>
      <c r="R15" s="1">
        <f t="shared" si="8"/>
        <v>29872063.767383892</v>
      </c>
      <c r="S15" s="1">
        <f t="shared" si="9"/>
        <v>10247654.746430486</v>
      </c>
      <c r="T15" s="1">
        <f t="shared" si="10"/>
        <v>592442.93284634966</v>
      </c>
      <c r="U15" s="1">
        <f t="shared" si="11"/>
        <v>1429627.7918869471</v>
      </c>
      <c r="V15" s="1">
        <f t="shared" si="12"/>
        <v>8362889.5407806253</v>
      </c>
      <c r="W15" s="1">
        <f t="shared" si="12"/>
        <v>-694016.39495442517</v>
      </c>
      <c r="X15" s="1">
        <f t="shared" si="13"/>
        <v>5.3580617080811799E-2</v>
      </c>
      <c r="Y15" s="1">
        <f t="shared" si="14"/>
        <v>0.38998983123577174</v>
      </c>
      <c r="Z15" s="1">
        <f t="shared" si="15"/>
        <v>0.23956202720001679</v>
      </c>
      <c r="AA15" s="1">
        <f t="shared" si="16"/>
        <v>0.2</v>
      </c>
      <c r="AB15" s="1">
        <f t="shared" ref="AB15:AB78" si="24">+X15*Y15*Z15*AA15</f>
        <v>1.001172632217544E-3</v>
      </c>
      <c r="AC15" s="1">
        <f t="shared" si="17"/>
        <v>1.3758653957626821E-2</v>
      </c>
      <c r="AE15" s="35">
        <v>0.84999999999999898</v>
      </c>
      <c r="AF15" s="36">
        <f t="shared" ref="AF15:AF26" si="25">+_xlfn.LOGNORM.DIST(AE15,$AF$9,$AF$10,FALSE)</f>
        <v>1.6698016705504575</v>
      </c>
      <c r="AG15" s="36">
        <f t="shared" ref="AG15:AG26" si="26">+AF15/SUM($AF$14:$AF$26)</f>
        <v>5.3580617080811799E-2</v>
      </c>
      <c r="AH15" s="36">
        <f t="shared" si="18"/>
        <v>1</v>
      </c>
      <c r="AI15" s="37">
        <f t="shared" si="19"/>
        <v>6.054609730131733</v>
      </c>
      <c r="AK15" s="35">
        <v>0.92500000000000004</v>
      </c>
      <c r="AL15" s="36">
        <f t="shared" ref="AL15:AL18" si="27">+_xlfn.NORM.DIST(AK15,AL$9,AL$10,FALSE)</f>
        <v>0.211608285808598</v>
      </c>
      <c r="AM15" s="36">
        <f t="shared" si="20"/>
        <v>5.2902340555969381E-3</v>
      </c>
      <c r="AN15" s="36">
        <f t="shared" si="21"/>
        <v>1</v>
      </c>
      <c r="AO15" s="37">
        <f t="shared" si="22"/>
        <v>0.59779644828245404</v>
      </c>
      <c r="AQ15" s="35">
        <v>-5.0000000000000001E-3</v>
      </c>
      <c r="AR15" s="36">
        <f t="shared" si="23"/>
        <v>31.851405101240964</v>
      </c>
      <c r="AS15" s="36">
        <f>+AR15/SUM($AR$14:$AR$18)</f>
        <v>0.21748640442715655</v>
      </c>
      <c r="AT15" s="36">
        <f>+COUNTIF($D$14:$D$126,AQ15)</f>
        <v>31</v>
      </c>
      <c r="AU15" s="37">
        <f>+AS15*COUNT($C$14:$C$126)</f>
        <v>24.575963700268691</v>
      </c>
      <c r="AW15" s="35">
        <v>1</v>
      </c>
      <c r="AX15" s="36">
        <f t="shared" ref="AX15:AX18" si="28">+$AX$9</f>
        <v>0.2</v>
      </c>
      <c r="AY15" s="36">
        <f t="shared" ref="AY15:AY18" si="29">+AX15/SUM($AX$14:$AX$18)</f>
        <v>0.2</v>
      </c>
      <c r="AZ15" s="36">
        <f>+COUNTIF($E$14:$E$126,AW15)</f>
        <v>49</v>
      </c>
      <c r="BA15" s="37">
        <f>+AY15*COUNT($C$14:$C$126)</f>
        <v>22.6</v>
      </c>
    </row>
    <row r="16" spans="1:53" x14ac:dyDescent="0.35">
      <c r="A16" s="1" t="s">
        <v>13</v>
      </c>
      <c r="B16" s="1">
        <v>0.9</v>
      </c>
      <c r="C16" s="1">
        <v>1</v>
      </c>
      <c r="D16" s="1">
        <v>0</v>
      </c>
      <c r="E16" s="1">
        <v>1</v>
      </c>
      <c r="F16" s="2">
        <f>+VLOOKUP($A16,'All effects'!$AO$11:$AZ$123,F$1,FALSE)</f>
        <v>3055262698.7655902</v>
      </c>
      <c r="G16" s="2">
        <f>+VLOOKUP($A16,'All effects'!$AO$11:$AZ$123,G$1,FALSE)</f>
        <v>3662716956.7031102</v>
      </c>
      <c r="H16" s="2">
        <f>+VLOOKUP($A16,'All effects'!$AO$11:$AZ$123,H$1,FALSE)</f>
        <v>1470160489.8706801</v>
      </c>
      <c r="I16" s="2">
        <f>+VLOOKUP($A16,'All effects'!$AO$11:$AZ$123,I$1,FALSE)</f>
        <v>3730100766.7436299</v>
      </c>
      <c r="J16" s="2">
        <f>+VLOOKUP($A16,'All effects'!$AO$11:$AZ$123,J$1,FALSE)</f>
        <v>1537544299.9196401</v>
      </c>
      <c r="K16" s="2">
        <f>+VLOOKUP($A16,'All effects'!$AO$11:$AZ$123,K$1,FALSE)</f>
        <v>40374235.680864692</v>
      </c>
      <c r="L16" s="2">
        <f>+VLOOKUP($A16,'All effects'!$AO$11:$AZ$123,L$1,FALSE)</f>
        <v>56996955.779410742</v>
      </c>
      <c r="M16" s="2">
        <f>+VLOOKUP($A16,'All effects'!$AO$11:$AZ$123,M$1,FALSE)</f>
        <v>607454257.93751121</v>
      </c>
      <c r="N16" s="2">
        <f>+VLOOKUP($A16,'All effects'!$AO$11:$AZ$123,N$1,FALSE)</f>
        <v>-50761089.941979222</v>
      </c>
      <c r="O16" s="1">
        <f t="shared" si="5"/>
        <v>67080313.866237611</v>
      </c>
      <c r="P16" s="1">
        <f t="shared" si="6"/>
        <v>80417373.981655747</v>
      </c>
      <c r="Q16" s="1">
        <f t="shared" si="7"/>
        <v>32278346.190693051</v>
      </c>
      <c r="R16" s="1">
        <f t="shared" si="8"/>
        <v>81896830.111188322</v>
      </c>
      <c r="S16" s="1">
        <f t="shared" si="9"/>
        <v>33757802.320410937</v>
      </c>
      <c r="T16" s="1">
        <f t="shared" si="10"/>
        <v>886443.05534711864</v>
      </c>
      <c r="U16" s="1">
        <f t="shared" si="11"/>
        <v>1251405.8724468066</v>
      </c>
      <c r="V16" s="1">
        <f t="shared" si="12"/>
        <v>13337060.115417935</v>
      </c>
      <c r="W16" s="1">
        <f t="shared" si="12"/>
        <v>-1114493.3124330111</v>
      </c>
      <c r="X16" s="1">
        <f t="shared" si="13"/>
        <v>8.5502397236307037E-2</v>
      </c>
      <c r="Y16" s="1">
        <f t="shared" si="14"/>
        <v>0.38998983123577174</v>
      </c>
      <c r="Z16" s="1">
        <f t="shared" si="15"/>
        <v>0.23956202720001679</v>
      </c>
      <c r="AA16" s="1">
        <f t="shared" si="16"/>
        <v>0.2</v>
      </c>
      <c r="AB16" s="1">
        <f t="shared" si="24"/>
        <v>1.5976422961474152E-3</v>
      </c>
      <c r="AC16" s="1">
        <f t="shared" si="17"/>
        <v>2.1955661584629006E-2</v>
      </c>
      <c r="AE16" s="35">
        <v>0.9</v>
      </c>
      <c r="AF16" s="36">
        <f t="shared" si="25"/>
        <v>2.6646211544357818</v>
      </c>
      <c r="AG16" s="36">
        <f t="shared" si="26"/>
        <v>8.5502397236307037E-2</v>
      </c>
      <c r="AH16" s="36">
        <f t="shared" si="18"/>
        <v>17</v>
      </c>
      <c r="AI16" s="37">
        <f t="shared" si="19"/>
        <v>9.661770887702696</v>
      </c>
      <c r="AK16" s="35">
        <v>0.94999999999999896</v>
      </c>
      <c r="AL16" s="36">
        <f t="shared" si="27"/>
        <v>2.3071520789870572</v>
      </c>
      <c r="AM16" s="36">
        <f t="shared" si="20"/>
        <v>5.7679095376910239E-2</v>
      </c>
      <c r="AN16" s="36">
        <f t="shared" si="21"/>
        <v>27</v>
      </c>
      <c r="AO16" s="37">
        <f t="shared" si="22"/>
        <v>6.5177377775908569</v>
      </c>
      <c r="AQ16" s="35">
        <v>0</v>
      </c>
      <c r="AR16" s="36">
        <f t="shared" si="23"/>
        <v>35.084432957177846</v>
      </c>
      <c r="AS16" s="36">
        <f>+AR16/SUM($AR$14:$AR$18)</f>
        <v>0.23956202720001679</v>
      </c>
      <c r="AT16" s="36">
        <f>+COUNTIF($D$14:$D$126,AQ16)</f>
        <v>49</v>
      </c>
      <c r="AU16" s="37">
        <f>+AS16*COUNT($C$14:$C$126)</f>
        <v>27.070509073601897</v>
      </c>
      <c r="AW16" s="35">
        <v>1.1000000000000001</v>
      </c>
      <c r="AX16" s="36">
        <f t="shared" si="28"/>
        <v>0.2</v>
      </c>
      <c r="AY16" s="36">
        <f t="shared" si="29"/>
        <v>0.2</v>
      </c>
      <c r="AZ16" s="36">
        <f>+COUNTIF($E$14:$E$126,AW16)</f>
        <v>1</v>
      </c>
      <c r="BA16" s="37">
        <f>+AY16*COUNT($C$14:$C$126)</f>
        <v>22.6</v>
      </c>
    </row>
    <row r="17" spans="1:53" x14ac:dyDescent="0.35">
      <c r="A17" s="1" t="s">
        <v>24</v>
      </c>
      <c r="B17" s="1">
        <v>0.92500000000000004</v>
      </c>
      <c r="C17" s="1">
        <v>1</v>
      </c>
      <c r="D17" s="1">
        <v>0</v>
      </c>
      <c r="E17" s="1">
        <v>1</v>
      </c>
      <c r="F17" s="2">
        <f>+VLOOKUP($A17,'All effects'!$AO$11:$AZ$123,F$1,FALSE)</f>
        <v>-60859396.433164597</v>
      </c>
      <c r="G17" s="2">
        <f>+VLOOKUP($A17,'All effects'!$AO$11:$AZ$123,G$1,FALSE)</f>
        <v>548561250.67582905</v>
      </c>
      <c r="H17" s="2">
        <f>+VLOOKUP($A17,'All effects'!$AO$11:$AZ$123,H$1,FALSE)</f>
        <v>423501783.36771601</v>
      </c>
      <c r="I17" s="2">
        <f>+VLOOKUP($A17,'All effects'!$AO$11:$AZ$123,I$1,FALSE)</f>
        <v>675460431.15056002</v>
      </c>
      <c r="J17" s="2">
        <f>+VLOOKUP($A17,'All effects'!$AO$11:$AZ$123,J$1,FALSE)</f>
        <v>550400963.85088801</v>
      </c>
      <c r="K17" s="2">
        <f>+VLOOKUP($A17,'All effects'!$AO$11:$AZ$123,K$1,FALSE)</f>
        <v>32211701.547383141</v>
      </c>
      <c r="L17" s="2">
        <f>+VLOOKUP($A17,'All effects'!$AO$11:$AZ$123,L$1,FALSE)</f>
        <v>108273953.92649487</v>
      </c>
      <c r="M17" s="2">
        <f>+VLOOKUP($A17,'All effects'!$AO$11:$AZ$123,M$1,FALSE)</f>
        <v>609420647.10899246</v>
      </c>
      <c r="N17" s="2">
        <f>+VLOOKUP($A17,'All effects'!$AO$11:$AZ$123,N$1,FALSE)</f>
        <v>-50836928.095619217</v>
      </c>
      <c r="O17" s="1">
        <f t="shared" si="5"/>
        <v>-1537081.015399992</v>
      </c>
      <c r="P17" s="1">
        <f t="shared" si="6"/>
        <v>13854608.057506306</v>
      </c>
      <c r="Q17" s="1">
        <f t="shared" si="7"/>
        <v>10696073.069298884</v>
      </c>
      <c r="R17" s="1">
        <f t="shared" si="8"/>
        <v>17059607.328107581</v>
      </c>
      <c r="S17" s="1">
        <f t="shared" si="9"/>
        <v>13901072.340113346</v>
      </c>
      <c r="T17" s="1">
        <f t="shared" si="10"/>
        <v>813547.25521451607</v>
      </c>
      <c r="U17" s="1">
        <f t="shared" si="11"/>
        <v>2734595.6219838043</v>
      </c>
      <c r="V17" s="1">
        <f t="shared" si="12"/>
        <v>15391689.072906269</v>
      </c>
      <c r="W17" s="1">
        <f t="shared" si="12"/>
        <v>-1283950.9038319848</v>
      </c>
      <c r="X17" s="1">
        <f t="shared" si="13"/>
        <v>9.8356005085625517E-2</v>
      </c>
      <c r="Y17" s="1">
        <f t="shared" si="14"/>
        <v>0.38998983123577174</v>
      </c>
      <c r="Z17" s="1">
        <f t="shared" si="15"/>
        <v>0.23956202720001679</v>
      </c>
      <c r="AA17" s="1">
        <f t="shared" si="16"/>
        <v>0.2</v>
      </c>
      <c r="AB17" s="1">
        <f t="shared" si="24"/>
        <v>1.8378164692926281E-3</v>
      </c>
      <c r="AC17" s="1">
        <f t="shared" si="17"/>
        <v>2.5256264529143081E-2</v>
      </c>
      <c r="AE17" s="35">
        <v>0.92500000000000004</v>
      </c>
      <c r="AF17" s="36">
        <f t="shared" si="25"/>
        <v>3.065194664573252</v>
      </c>
      <c r="AG17" s="36">
        <f t="shared" si="26"/>
        <v>9.8356005085625517E-2</v>
      </c>
      <c r="AH17" s="36">
        <f t="shared" si="18"/>
        <v>1</v>
      </c>
      <c r="AI17" s="37">
        <f t="shared" si="19"/>
        <v>11.114228574675684</v>
      </c>
      <c r="AK17" s="35">
        <v>0.97499999999999898</v>
      </c>
      <c r="AL17" s="36">
        <f t="shared" si="27"/>
        <v>9.6739169493564372</v>
      </c>
      <c r="AM17" s="36">
        <f t="shared" si="20"/>
        <v>0.24184915397307397</v>
      </c>
      <c r="AN17" s="36">
        <f t="shared" si="21"/>
        <v>1</v>
      </c>
      <c r="AO17" s="37">
        <f t="shared" si="22"/>
        <v>27.328954398957357</v>
      </c>
      <c r="AQ17" s="35">
        <v>5.0000000000000001E-3</v>
      </c>
      <c r="AR17" s="36">
        <f t="shared" si="23"/>
        <v>31.851405101240964</v>
      </c>
      <c r="AS17" s="36">
        <f>+AR17/SUM($AR$14:$AR$18)</f>
        <v>0.21748640442715655</v>
      </c>
      <c r="AT17" s="36">
        <f>+COUNTIF($D$14:$D$126,AQ17)</f>
        <v>1</v>
      </c>
      <c r="AU17" s="37">
        <f>+AS17*COUNT($C$14:$C$126)</f>
        <v>24.575963700268691</v>
      </c>
      <c r="AW17" s="35">
        <v>1.2</v>
      </c>
      <c r="AX17" s="36">
        <f t="shared" si="28"/>
        <v>0.2</v>
      </c>
      <c r="AY17" s="36">
        <f t="shared" si="29"/>
        <v>0.2</v>
      </c>
      <c r="AZ17" s="36">
        <f>+COUNTIF($E$14:$E$126,AW17)</f>
        <v>1</v>
      </c>
      <c r="BA17" s="37">
        <f>+AY17*COUNT($C$14:$C$126)</f>
        <v>22.6</v>
      </c>
    </row>
    <row r="18" spans="1:53" x14ac:dyDescent="0.35">
      <c r="A18" s="1" t="s">
        <v>31</v>
      </c>
      <c r="B18" s="1">
        <v>0.94999999999999896</v>
      </c>
      <c r="C18" s="1">
        <v>1</v>
      </c>
      <c r="D18" s="1">
        <v>0</v>
      </c>
      <c r="E18" s="1">
        <v>1</v>
      </c>
      <c r="F18" s="2">
        <f>+VLOOKUP($A18,'All effects'!$AO$11:$AZ$123,F$1,FALSE)</f>
        <v>-376736252.426826</v>
      </c>
      <c r="G18" s="2">
        <f>+VLOOKUP($A18,'All effects'!$AO$11:$AZ$123,G$1,FALSE)</f>
        <v>233214379.93348601</v>
      </c>
      <c r="H18" s="2">
        <f>+VLOOKUP($A18,'All effects'!$AO$11:$AZ$123,H$1,FALSE)</f>
        <v>863476059.46982706</v>
      </c>
      <c r="I18" s="2">
        <f>+VLOOKUP($A18,'All effects'!$AO$11:$AZ$123,I$1,FALSE)</f>
        <v>381415844.07094598</v>
      </c>
      <c r="J18" s="2">
        <f>+VLOOKUP($A18,'All effects'!$AO$11:$AZ$123,J$1,FALSE)</f>
        <v>1011677523.61572</v>
      </c>
      <c r="K18" s="2">
        <f>+VLOOKUP($A18,'All effects'!$AO$11:$AZ$123,K$1,FALSE)</f>
        <v>32600061.641723581</v>
      </c>
      <c r="L18" s="2">
        <f>+VLOOKUP($A18,'All effects'!$AO$11:$AZ$123,L$1,FALSE)</f>
        <v>130140852.70654343</v>
      </c>
      <c r="M18" s="2">
        <f>+VLOOKUP($A18,'All effects'!$AO$11:$AZ$123,M$1,FALSE)</f>
        <v>609950632.36031127</v>
      </c>
      <c r="N18" s="2">
        <f>+VLOOKUP($A18,'All effects'!$AO$11:$AZ$123,N$1,FALSE)</f>
        <v>-50660673.072639465</v>
      </c>
      <c r="O18" s="1">
        <f t="shared" si="5"/>
        <v>-10349239.281545417</v>
      </c>
      <c r="P18" s="1">
        <f t="shared" si="6"/>
        <v>6406581.2787626171</v>
      </c>
      <c r="Q18" s="1">
        <f t="shared" si="7"/>
        <v>23720362.1785108</v>
      </c>
      <c r="R18" s="1">
        <f t="shared" si="8"/>
        <v>10477791.321209624</v>
      </c>
      <c r="S18" s="1">
        <f t="shared" si="9"/>
        <v>27791572.221189469</v>
      </c>
      <c r="T18" s="1">
        <f t="shared" si="10"/>
        <v>895549.1709385165</v>
      </c>
      <c r="U18" s="1">
        <f t="shared" si="11"/>
        <v>3575070.9316884172</v>
      </c>
      <c r="V18" s="1">
        <f t="shared" si="12"/>
        <v>16755820.560308013</v>
      </c>
      <c r="W18" s="1">
        <f t="shared" si="12"/>
        <v>-1391688.2816970898</v>
      </c>
      <c r="X18" s="1">
        <f t="shared" si="13"/>
        <v>0.10698004544142981</v>
      </c>
      <c r="Y18" s="1">
        <f t="shared" si="14"/>
        <v>0.38998983123577174</v>
      </c>
      <c r="Z18" s="1">
        <f t="shared" si="15"/>
        <v>0.23956202720001679</v>
      </c>
      <c r="AA18" s="1">
        <f t="shared" si="16"/>
        <v>0.2</v>
      </c>
      <c r="AB18" s="1">
        <f t="shared" si="24"/>
        <v>1.9989596896170347E-3</v>
      </c>
      <c r="AC18" s="1">
        <f t="shared" si="17"/>
        <v>2.7470781521232987E-2</v>
      </c>
      <c r="AE18" s="35">
        <v>0.94999999999999896</v>
      </c>
      <c r="AF18" s="36">
        <f t="shared" si="25"/>
        <v>3.3339567240190666</v>
      </c>
      <c r="AG18" s="36">
        <f t="shared" si="26"/>
        <v>0.10698004544142981</v>
      </c>
      <c r="AH18" s="36">
        <f t="shared" si="18"/>
        <v>17</v>
      </c>
      <c r="AI18" s="37">
        <f t="shared" si="19"/>
        <v>12.088745134881568</v>
      </c>
      <c r="AK18" s="35">
        <v>1</v>
      </c>
      <c r="AL18" s="36">
        <f t="shared" si="27"/>
        <v>15.599513897362742</v>
      </c>
      <c r="AM18" s="36">
        <f t="shared" si="20"/>
        <v>0.38998983123577174</v>
      </c>
      <c r="AN18" s="36">
        <f t="shared" si="21"/>
        <v>41</v>
      </c>
      <c r="AO18" s="37">
        <f t="shared" si="22"/>
        <v>44.06885092964221</v>
      </c>
      <c r="AQ18" s="41">
        <v>0.01</v>
      </c>
      <c r="AR18" s="42">
        <f t="shared" si="23"/>
        <v>23.832576593649641</v>
      </c>
      <c r="AS18" s="42">
        <f>+AR18/SUM($AR$14:$AR$18)</f>
        <v>0.16273258197283502</v>
      </c>
      <c r="AT18" s="42">
        <f>+COUNTIF($D$14:$D$126,AQ18)</f>
        <v>31</v>
      </c>
      <c r="AU18" s="43">
        <f>+AS18*COUNT($C$14:$C$126)</f>
        <v>18.388781762930357</v>
      </c>
      <c r="AW18" s="41">
        <v>1.3</v>
      </c>
      <c r="AX18" s="42">
        <f t="shared" si="28"/>
        <v>0.2</v>
      </c>
      <c r="AY18" s="42">
        <f t="shared" si="29"/>
        <v>0.2</v>
      </c>
      <c r="AZ18" s="42">
        <f>+COUNTIF($E$14:$E$126,AW18)</f>
        <v>31</v>
      </c>
      <c r="BA18" s="43">
        <f>+AY18*COUNT($C$14:$C$126)</f>
        <v>22.6</v>
      </c>
    </row>
    <row r="19" spans="1:53" x14ac:dyDescent="0.35">
      <c r="A19" s="1" t="s">
        <v>42</v>
      </c>
      <c r="B19" s="1">
        <v>0.97499999999999898</v>
      </c>
      <c r="C19" s="1">
        <v>1</v>
      </c>
      <c r="D19" s="1">
        <v>0</v>
      </c>
      <c r="E19" s="1">
        <v>1</v>
      </c>
      <c r="F19" s="2">
        <f>+VLOOKUP($A19,'All effects'!$AO$11:$AZ$123,F$1,FALSE)</f>
        <v>-1727467401.0471001</v>
      </c>
      <c r="G19" s="2">
        <f>+VLOOKUP($A19,'All effects'!$AO$11:$AZ$123,G$1,FALSE)</f>
        <v>-1119260272.63097</v>
      </c>
      <c r="H19" s="2">
        <f>+VLOOKUP($A19,'All effects'!$AO$11:$AZ$123,H$1,FALSE)</f>
        <v>-202334630.412027</v>
      </c>
      <c r="I19" s="2">
        <f>+VLOOKUP($A19,'All effects'!$AO$11:$AZ$123,I$1,FALSE)</f>
        <v>-972393824.99542499</v>
      </c>
      <c r="J19" s="2">
        <f>+VLOOKUP($A19,'All effects'!$AO$11:$AZ$123,J$1,FALSE)</f>
        <v>-55468182.768035002</v>
      </c>
      <c r="K19" s="2">
        <f>+VLOOKUP($A19,'All effects'!$AO$11:$AZ$123,K$1,FALSE)</f>
        <v>28802366.537246879</v>
      </c>
      <c r="L19" s="2">
        <f>+VLOOKUP($A19,'All effects'!$AO$11:$AZ$123,L$1,FALSE)</f>
        <v>124801249.40704626</v>
      </c>
      <c r="M19" s="2">
        <f>+VLOOKUP($A19,'All effects'!$AO$11:$AZ$123,M$1,FALSE)</f>
        <v>608207128.41612577</v>
      </c>
      <c r="N19" s="2">
        <f>+VLOOKUP($A19,'All effects'!$AO$11:$AZ$123,N$1,FALSE)</f>
        <v>-50867564.765751481</v>
      </c>
      <c r="O19" s="1">
        <f t="shared" si="5"/>
        <v>-49012598.518920802</v>
      </c>
      <c r="P19" s="1">
        <f t="shared" si="6"/>
        <v>-31756231.317237951</v>
      </c>
      <c r="Q19" s="1">
        <f t="shared" si="7"/>
        <v>-5740742.7780389776</v>
      </c>
      <c r="R19" s="1">
        <f t="shared" si="8"/>
        <v>-27589260.508122921</v>
      </c>
      <c r="S19" s="1">
        <f t="shared" si="9"/>
        <v>-1573771.9686842854</v>
      </c>
      <c r="T19" s="1">
        <f t="shared" si="10"/>
        <v>817195.63948309235</v>
      </c>
      <c r="U19" s="1">
        <f t="shared" si="11"/>
        <v>3540925.5932352515</v>
      </c>
      <c r="V19" s="1">
        <f t="shared" si="12"/>
        <v>17256367.201682728</v>
      </c>
      <c r="W19" s="1">
        <f t="shared" si="12"/>
        <v>-1443240.855363037</v>
      </c>
      <c r="X19" s="1">
        <f t="shared" si="13"/>
        <v>0.11049169369851022</v>
      </c>
      <c r="Y19" s="1">
        <f t="shared" si="14"/>
        <v>0.38998983123577174</v>
      </c>
      <c r="Z19" s="1">
        <f t="shared" si="15"/>
        <v>0.23956202720001679</v>
      </c>
      <c r="AA19" s="1">
        <f t="shared" si="16"/>
        <v>0.2</v>
      </c>
      <c r="AB19" s="1">
        <f t="shared" si="24"/>
        <v>2.0645760695788547E-3</v>
      </c>
      <c r="AC19" s="1">
        <f t="shared" si="17"/>
        <v>2.8372517182791372E-2</v>
      </c>
      <c r="AE19" s="35">
        <v>0.97499999999999898</v>
      </c>
      <c r="AF19" s="36">
        <f t="shared" si="25"/>
        <v>3.4433947343580407</v>
      </c>
      <c r="AG19" s="36">
        <f t="shared" si="26"/>
        <v>0.11049169369851022</v>
      </c>
      <c r="AH19" s="36">
        <f t="shared" si="18"/>
        <v>1</v>
      </c>
      <c r="AI19" s="37">
        <f t="shared" si="19"/>
        <v>12.485561387931655</v>
      </c>
      <c r="AK19" s="35">
        <v>1.0249999999999899</v>
      </c>
      <c r="AL19" s="36">
        <f>+_xlfn.NORM.DIST(AK19,AL$9,AL$10,FALSE)</f>
        <v>9.6739169493605424</v>
      </c>
      <c r="AM19" s="36">
        <f t="shared" si="20"/>
        <v>0.24184915397317661</v>
      </c>
      <c r="AN19" s="36">
        <f t="shared" si="21"/>
        <v>1</v>
      </c>
      <c r="AO19" s="37">
        <f t="shared" si="22"/>
        <v>27.328954398968957</v>
      </c>
    </row>
    <row r="20" spans="1:53" x14ac:dyDescent="0.35">
      <c r="A20" s="1" t="s">
        <v>52</v>
      </c>
      <c r="B20" s="1">
        <v>1</v>
      </c>
      <c r="C20" s="1">
        <v>1</v>
      </c>
      <c r="D20" s="1">
        <v>0</v>
      </c>
      <c r="E20" s="1">
        <v>1</v>
      </c>
      <c r="F20" s="2">
        <f>+VLOOKUP($A20,'All effects'!$AO$11:$AZ$123,F$1,FALSE)</f>
        <v>-872496713.70310998</v>
      </c>
      <c r="G20" s="2">
        <f>+VLOOKUP($A20,'All effects'!$AO$11:$AZ$123,G$1,FALSE)</f>
        <v>-264947348.92160499</v>
      </c>
      <c r="H20" s="2">
        <f>+VLOOKUP($A20,'All effects'!$AO$11:$AZ$123,H$1,FALSE)</f>
        <v>-86862153.075332999</v>
      </c>
      <c r="I20" s="2">
        <f>+VLOOKUP($A20,'All effects'!$AO$11:$AZ$123,I$1,FALSE)</f>
        <v>-150541471.25789899</v>
      </c>
      <c r="J20" s="2">
        <f>+VLOOKUP($A20,'All effects'!$AO$11:$AZ$123,J$1,FALSE)</f>
        <v>27543724.5968141</v>
      </c>
      <c r="K20" s="2">
        <f>+VLOOKUP($A20,'All effects'!$AO$11:$AZ$123,K$1,FALSE)</f>
        <v>22762015.638837207</v>
      </c>
      <c r="L20" s="2">
        <f>+VLOOKUP($A20,'All effects'!$AO$11:$AZ$123,L$1,FALSE)</f>
        <v>86363870.624583751</v>
      </c>
      <c r="M20" s="2">
        <f>+VLOOKUP($A20,'All effects'!$AO$11:$AZ$123,M$1,FALSE)</f>
        <v>607549364.78150344</v>
      </c>
      <c r="N20" s="2">
        <f>+VLOOKUP($A20,'All effects'!$AO$11:$AZ$123,N$1,FALSE)</f>
        <v>-50804022.677958585</v>
      </c>
      <c r="O20" s="1">
        <f t="shared" si="5"/>
        <v>-24371923.841308795</v>
      </c>
      <c r="P20" s="1">
        <f t="shared" si="6"/>
        <v>-7400917.9730518544</v>
      </c>
      <c r="Q20" s="1">
        <f t="shared" si="7"/>
        <v>-2426367.6254538726</v>
      </c>
      <c r="R20" s="1">
        <f t="shared" si="8"/>
        <v>-4205156.5522624534</v>
      </c>
      <c r="S20" s="1">
        <f t="shared" si="9"/>
        <v>769393.79557131766</v>
      </c>
      <c r="T20" s="1">
        <f t="shared" si="10"/>
        <v>635823.72622344329</v>
      </c>
      <c r="U20" s="1">
        <f t="shared" si="11"/>
        <v>2412448.8315485311</v>
      </c>
      <c r="V20" s="1">
        <f t="shared" si="12"/>
        <v>16971005.868256897</v>
      </c>
      <c r="W20" s="1">
        <f t="shared" si="12"/>
        <v>-1419136.3154642885</v>
      </c>
      <c r="X20" s="1">
        <f t="shared" si="13"/>
        <v>0.10878218445060095</v>
      </c>
      <c r="Y20" s="1">
        <f t="shared" si="14"/>
        <v>0.38998983123577174</v>
      </c>
      <c r="Z20" s="1">
        <f t="shared" si="15"/>
        <v>0.23956202720001679</v>
      </c>
      <c r="AA20" s="1">
        <f t="shared" si="16"/>
        <v>0.2</v>
      </c>
      <c r="AB20" s="1">
        <f t="shared" si="24"/>
        <v>2.0326332893949649E-3</v>
      </c>
      <c r="AC20" s="1">
        <f t="shared" si="17"/>
        <v>2.7933542279910507E-2</v>
      </c>
      <c r="AE20" s="35">
        <v>1</v>
      </c>
      <c r="AF20" s="36">
        <f t="shared" si="25"/>
        <v>3.3901190993709505</v>
      </c>
      <c r="AG20" s="36">
        <f t="shared" si="26"/>
        <v>0.10878218445060095</v>
      </c>
      <c r="AH20" s="36">
        <f t="shared" si="18"/>
        <v>29</v>
      </c>
      <c r="AI20" s="37">
        <f t="shared" si="19"/>
        <v>12.292386842917907</v>
      </c>
      <c r="AK20" s="35">
        <v>1.05</v>
      </c>
      <c r="AL20" s="36">
        <f>+_xlfn.NORM.DIST(AK20,AL$9,AL$10,FALSE)</f>
        <v>2.3071520789872335</v>
      </c>
      <c r="AM20" s="36">
        <f t="shared" si="20"/>
        <v>5.7679095376914652E-2</v>
      </c>
      <c r="AN20" s="36">
        <f t="shared" si="21"/>
        <v>27</v>
      </c>
      <c r="AO20" s="37">
        <f t="shared" si="22"/>
        <v>6.5177377775913561</v>
      </c>
    </row>
    <row r="21" spans="1:53" x14ac:dyDescent="0.35">
      <c r="A21" s="1" t="s">
        <v>72</v>
      </c>
      <c r="B21" s="1">
        <v>1.0249999999999899</v>
      </c>
      <c r="C21" s="1">
        <v>1</v>
      </c>
      <c r="D21" s="1">
        <v>0</v>
      </c>
      <c r="E21" s="1">
        <v>1</v>
      </c>
      <c r="F21" s="2">
        <f>+VLOOKUP($A21,'All effects'!$AO$11:$AZ$123,F$1,FALSE)</f>
        <v>-1029494493.29603</v>
      </c>
      <c r="G21" s="2">
        <f>+VLOOKUP($A21,'All effects'!$AO$11:$AZ$123,G$1,FALSE)</f>
        <v>-422759492.98306602</v>
      </c>
      <c r="H21" s="2">
        <f>+VLOOKUP($A21,'All effects'!$AO$11:$AZ$123,H$1,FALSE)</f>
        <v>-193908643.44944099</v>
      </c>
      <c r="I21" s="2">
        <f>+VLOOKUP($A21,'All effects'!$AO$11:$AZ$123,I$1,FALSE)</f>
        <v>-299154726.53739202</v>
      </c>
      <c r="J21" s="2">
        <f>+VLOOKUP($A21,'All effects'!$AO$11:$AZ$123,J$1,FALSE)</f>
        <v>-70303876.995325893</v>
      </c>
      <c r="K21" s="2">
        <f>+VLOOKUP($A21,'All effects'!$AO$11:$AZ$123,K$1,FALSE)</f>
        <v>14954224.055424448</v>
      </c>
      <c r="L21" s="2">
        <f>+VLOOKUP($A21,'All effects'!$AO$11:$AZ$123,L$1,FALSE)</f>
        <v>87652018.777279884</v>
      </c>
      <c r="M21" s="2">
        <f>+VLOOKUP($A21,'All effects'!$AO$11:$AZ$123,M$1,FALSE)</f>
        <v>606735000.31297004</v>
      </c>
      <c r="N21" s="2">
        <f>+VLOOKUP($A21,'All effects'!$AO$11:$AZ$123,N$1,FALSE)</f>
        <v>-50906971.723818563</v>
      </c>
      <c r="O21" s="1">
        <f t="shared" si="5"/>
        <v>-27083535.657037556</v>
      </c>
      <c r="P21" s="1">
        <f t="shared" si="6"/>
        <v>-11121790.235031012</v>
      </c>
      <c r="Q21" s="1">
        <f t="shared" si="7"/>
        <v>-5101272.2197831003</v>
      </c>
      <c r="R21" s="1">
        <f t="shared" si="8"/>
        <v>-7870044.7218584651</v>
      </c>
      <c r="S21" s="1">
        <f t="shared" si="9"/>
        <v>-1849526.7063884875</v>
      </c>
      <c r="T21" s="1">
        <f t="shared" si="10"/>
        <v>393409.83663907339</v>
      </c>
      <c r="U21" s="1">
        <f t="shared" si="11"/>
        <v>2305914.7877182136</v>
      </c>
      <c r="V21" s="1">
        <f t="shared" si="12"/>
        <v>15961745.422006702</v>
      </c>
      <c r="W21" s="1">
        <f t="shared" si="12"/>
        <v>-1339240.5620934071</v>
      </c>
      <c r="X21" s="1">
        <f t="shared" si="13"/>
        <v>0.10245026697052152</v>
      </c>
      <c r="Y21" s="1">
        <f t="shared" si="14"/>
        <v>0.38998983123577174</v>
      </c>
      <c r="Z21" s="1">
        <f t="shared" si="15"/>
        <v>0.23956202720001679</v>
      </c>
      <c r="AA21" s="1">
        <f t="shared" si="16"/>
        <v>0.2</v>
      </c>
      <c r="AB21" s="1">
        <f t="shared" si="24"/>
        <v>1.9143191893360907E-3</v>
      </c>
      <c r="AC21" s="1">
        <f t="shared" si="17"/>
        <v>2.6307606143989071E-2</v>
      </c>
      <c r="AE21" s="35">
        <v>1.0249999999999899</v>
      </c>
      <c r="AF21" s="36">
        <f t="shared" si="25"/>
        <v>3.1927894125911642</v>
      </c>
      <c r="AG21" s="36">
        <f t="shared" si="26"/>
        <v>0.10245026697052152</v>
      </c>
      <c r="AH21" s="36">
        <f t="shared" si="18"/>
        <v>1</v>
      </c>
      <c r="AI21" s="37">
        <f t="shared" si="19"/>
        <v>11.576880167668932</v>
      </c>
      <c r="AK21" s="35">
        <v>1.07499999999999</v>
      </c>
      <c r="AL21" s="36">
        <f>+_xlfn.NORM.DIST(AK21,AL$9,AL$10,FALSE)</f>
        <v>0.21160828580884042</v>
      </c>
      <c r="AM21" s="36">
        <f t="shared" si="20"/>
        <v>5.2902340556029983E-3</v>
      </c>
      <c r="AN21" s="36">
        <f t="shared" si="21"/>
        <v>1</v>
      </c>
      <c r="AO21" s="37">
        <f t="shared" si="22"/>
        <v>0.59779644828313883</v>
      </c>
    </row>
    <row r="22" spans="1:53" x14ac:dyDescent="0.35">
      <c r="A22" s="1" t="s">
        <v>79</v>
      </c>
      <c r="B22" s="1">
        <v>1.05</v>
      </c>
      <c r="C22" s="1">
        <v>1</v>
      </c>
      <c r="D22" s="1">
        <v>0</v>
      </c>
      <c r="E22" s="1">
        <v>1</v>
      </c>
      <c r="F22" s="2">
        <f>+VLOOKUP($A22,'All effects'!$AO$11:$AZ$123,F$1,FALSE)</f>
        <v>1007702946.13715</v>
      </c>
      <c r="G22" s="2">
        <f>+VLOOKUP($A22,'All effects'!$AO$11:$AZ$123,G$1,FALSE)</f>
        <v>1609568401.05832</v>
      </c>
      <c r="H22" s="2">
        <f>+VLOOKUP($A22,'All effects'!$AO$11:$AZ$123,H$1,FALSE)</f>
        <v>196804701.50757</v>
      </c>
      <c r="I22" s="2">
        <f>+VLOOKUP($A22,'All effects'!$AO$11:$AZ$123,I$1,FALSE)</f>
        <v>1692710539.1243</v>
      </c>
      <c r="J22" s="2">
        <f>+VLOOKUP($A22,'All effects'!$AO$11:$AZ$123,J$1,FALSE)</f>
        <v>279946839.58199602</v>
      </c>
      <c r="K22" s="2">
        <f>+VLOOKUP($A22,'All effects'!$AO$11:$AZ$123,K$1,FALSE)</f>
        <v>7408313.6827485897</v>
      </c>
      <c r="L22" s="2">
        <f>+VLOOKUP($A22,'All effects'!$AO$11:$AZ$123,L$1,FALSE)</f>
        <v>39622943.943417817</v>
      </c>
      <c r="M22" s="2">
        <f>+VLOOKUP($A22,'All effects'!$AO$11:$AZ$123,M$1,FALSE)</f>
        <v>601865454.92116666</v>
      </c>
      <c r="N22" s="2">
        <f>+VLOOKUP($A22,'All effects'!$AO$11:$AZ$123,N$1,FALSE)</f>
        <v>-50927507.805314004</v>
      </c>
      <c r="O22" s="1">
        <f t="shared" si="5"/>
        <v>23960074.331736282</v>
      </c>
      <c r="P22" s="1">
        <f t="shared" si="6"/>
        <v>38270582.297297806</v>
      </c>
      <c r="Q22" s="1">
        <f t="shared" si="7"/>
        <v>4679410.0335147446</v>
      </c>
      <c r="R22" s="1">
        <f t="shared" si="8"/>
        <v>40247446.427542433</v>
      </c>
      <c r="S22" s="1">
        <f t="shared" si="9"/>
        <v>6656274.1639601886</v>
      </c>
      <c r="T22" s="1">
        <f t="shared" si="10"/>
        <v>176146.89645584961</v>
      </c>
      <c r="U22" s="1">
        <f t="shared" si="11"/>
        <v>942111.64685560029</v>
      </c>
      <c r="V22" s="1">
        <f t="shared" si="12"/>
        <v>14310507.965561448</v>
      </c>
      <c r="W22" s="1">
        <f t="shared" si="12"/>
        <v>-1210899.3798449491</v>
      </c>
      <c r="X22" s="1">
        <f t="shared" si="13"/>
        <v>9.2594970120099068E-2</v>
      </c>
      <c r="Y22" s="1">
        <f t="shared" si="14"/>
        <v>0.38998983123577174</v>
      </c>
      <c r="Z22" s="1">
        <f t="shared" si="15"/>
        <v>0.23956202720001679</v>
      </c>
      <c r="AA22" s="1">
        <f t="shared" si="16"/>
        <v>0.2</v>
      </c>
      <c r="AB22" s="1">
        <f t="shared" si="24"/>
        <v>1.7301695093474999E-3</v>
      </c>
      <c r="AC22" s="1">
        <f t="shared" si="17"/>
        <v>2.3776921982398645E-2</v>
      </c>
      <c r="AE22" s="35">
        <v>1.05</v>
      </c>
      <c r="AF22" s="36">
        <f t="shared" si="25"/>
        <v>2.8856561237045115</v>
      </c>
      <c r="AG22" s="36">
        <f t="shared" si="26"/>
        <v>9.2594970120099068E-2</v>
      </c>
      <c r="AH22" s="36">
        <f t="shared" si="18"/>
        <v>17</v>
      </c>
      <c r="AI22" s="37">
        <f t="shared" si="19"/>
        <v>10.463231623571195</v>
      </c>
      <c r="AK22" s="41">
        <v>1.1000000000000001</v>
      </c>
      <c r="AL22" s="42">
        <f>+_xlfn.NORM.DIST(AK22,AL$9,AL$10,FALSE)</f>
        <v>7.4640010909529462E-3</v>
      </c>
      <c r="AM22" s="42">
        <f t="shared" si="20"/>
        <v>1.8660097647635486E-4</v>
      </c>
      <c r="AN22" s="42">
        <f t="shared" si="21"/>
        <v>7</v>
      </c>
      <c r="AO22" s="43">
        <f t="shared" si="22"/>
        <v>2.10859103418281E-2</v>
      </c>
    </row>
    <row r="23" spans="1:53" x14ac:dyDescent="0.35">
      <c r="A23" s="1" t="s">
        <v>90</v>
      </c>
      <c r="B23" s="1">
        <v>1.07499999999999</v>
      </c>
      <c r="C23" s="1">
        <v>1</v>
      </c>
      <c r="D23" s="1">
        <v>0</v>
      </c>
      <c r="E23" s="1">
        <v>1</v>
      </c>
      <c r="F23" s="2">
        <f>+VLOOKUP($A23,'All effects'!$AO$11:$AZ$123,F$1,FALSE)</f>
        <v>30544656.952916</v>
      </c>
      <c r="G23" s="2">
        <f>+VLOOKUP($A23,'All effects'!$AO$11:$AZ$123,G$1,FALSE)</f>
        <v>631652965.89693999</v>
      </c>
      <c r="H23" s="2">
        <f>+VLOOKUP($A23,'All effects'!$AO$11:$AZ$123,H$1,FALSE)</f>
        <v>266767096.98587301</v>
      </c>
      <c r="I23" s="2">
        <f>+VLOOKUP($A23,'All effects'!$AO$11:$AZ$123,I$1,FALSE)</f>
        <v>766602238.93269801</v>
      </c>
      <c r="J23" s="2">
        <f>+VLOOKUP($A23,'All effects'!$AO$11:$AZ$123,J$1,FALSE)</f>
        <v>401716370.03007299</v>
      </c>
      <c r="K23" s="2">
        <f>+VLOOKUP($A23,'All effects'!$AO$11:$AZ$123,K$1,FALSE)</f>
        <v>34800763.605115168</v>
      </c>
      <c r="L23" s="2">
        <f>+VLOOKUP($A23,'All effects'!$AO$11:$AZ$123,L$1,FALSE)</f>
        <v>117802414.5689663</v>
      </c>
      <c r="M23" s="2">
        <f>+VLOOKUP($A23,'All effects'!$AO$11:$AZ$123,M$1,FALSE)</f>
        <v>601108308.94402325</v>
      </c>
      <c r="N23" s="2">
        <f>+VLOOKUP($A23,'All effects'!$AO$11:$AZ$123,N$1,FALSE)</f>
        <v>-51947622.071905658</v>
      </c>
      <c r="O23" s="1">
        <f t="shared" si="5"/>
        <v>631765.9026440219</v>
      </c>
      <c r="P23" s="1">
        <f t="shared" si="6"/>
        <v>13064700.866432786</v>
      </c>
      <c r="Q23" s="1">
        <f t="shared" si="7"/>
        <v>5517637.866511249</v>
      </c>
      <c r="R23" s="1">
        <f t="shared" si="8"/>
        <v>15855904.232115081</v>
      </c>
      <c r="S23" s="1">
        <f t="shared" si="9"/>
        <v>8308841.2323681507</v>
      </c>
      <c r="T23" s="1">
        <f t="shared" si="10"/>
        <v>719796.45623709925</v>
      </c>
      <c r="U23" s="1">
        <f t="shared" si="11"/>
        <v>2436548.8500502966</v>
      </c>
      <c r="V23" s="1">
        <f t="shared" si="12"/>
        <v>12432934.96378875</v>
      </c>
      <c r="W23" s="1">
        <f t="shared" si="12"/>
        <v>-1074450.9718690717</v>
      </c>
      <c r="X23" s="1">
        <f t="shared" si="13"/>
        <v>8.0547616537390079E-2</v>
      </c>
      <c r="Y23" s="1">
        <f t="shared" si="14"/>
        <v>0.38998983123577174</v>
      </c>
      <c r="Z23" s="1">
        <f t="shared" si="15"/>
        <v>0.23956202720001679</v>
      </c>
      <c r="AA23" s="1">
        <f t="shared" si="16"/>
        <v>0.2</v>
      </c>
      <c r="AB23" s="1">
        <f t="shared" si="24"/>
        <v>1.5050604800978973E-3</v>
      </c>
      <c r="AC23" s="1">
        <f t="shared" si="17"/>
        <v>2.0683352365615922E-2</v>
      </c>
      <c r="AE23" s="35">
        <v>1.07499999999999</v>
      </c>
      <c r="AF23" s="36">
        <f t="shared" si="25"/>
        <v>2.5102089520569932</v>
      </c>
      <c r="AG23" s="36">
        <f t="shared" si="26"/>
        <v>8.0547616537390079E-2</v>
      </c>
      <c r="AH23" s="36">
        <f t="shared" si="18"/>
        <v>1</v>
      </c>
      <c r="AI23" s="37">
        <f t="shared" si="19"/>
        <v>9.1018806687250784</v>
      </c>
    </row>
    <row r="24" spans="1:53" x14ac:dyDescent="0.35">
      <c r="A24" s="1" t="s">
        <v>97</v>
      </c>
      <c r="B24" s="1">
        <v>1.1000000000000001</v>
      </c>
      <c r="C24" s="1">
        <v>1</v>
      </c>
      <c r="D24" s="1">
        <v>0</v>
      </c>
      <c r="E24" s="1">
        <v>1</v>
      </c>
      <c r="F24" s="2">
        <f>+VLOOKUP($A24,'All effects'!$AO$11:$AZ$123,F$1,FALSE)</f>
        <v>1447064412.0608799</v>
      </c>
      <c r="G24" s="2">
        <f>+VLOOKUP($A24,'All effects'!$AO$11:$AZ$123,G$1,FALSE)</f>
        <v>2046688373.5893099</v>
      </c>
      <c r="H24" s="2">
        <f>+VLOOKUP($A24,'All effects'!$AO$11:$AZ$123,H$1,FALSE)</f>
        <v>657260198.72808897</v>
      </c>
      <c r="I24" s="2">
        <f>+VLOOKUP($A24,'All effects'!$AO$11:$AZ$123,I$1,FALSE)</f>
        <v>2126885320.9531701</v>
      </c>
      <c r="J24" s="2">
        <f>+VLOOKUP($A24,'All effects'!$AO$11:$AZ$123,J$1,FALSE)</f>
        <v>737457146.10039306</v>
      </c>
      <c r="K24" s="2">
        <f>+VLOOKUP($A24,'All effects'!$AO$11:$AZ$123,K$1,FALSE)</f>
        <v>38683019.906043462</v>
      </c>
      <c r="L24" s="2">
        <f>+VLOOKUP($A24,'All effects'!$AO$11:$AZ$123,L$1,FALSE)</f>
        <v>66917748.722005628</v>
      </c>
      <c r="M24" s="2">
        <f>+VLOOKUP($A24,'All effects'!$AO$11:$AZ$123,M$1,FALSE)</f>
        <v>599623961.52842784</v>
      </c>
      <c r="N24" s="2">
        <f>+VLOOKUP($A24,'All effects'!$AO$11:$AZ$123,N$1,FALSE)</f>
        <v>-51962218.547899291</v>
      </c>
      <c r="O24" s="1">
        <f t="shared" si="5"/>
        <v>25126372.501896832</v>
      </c>
      <c r="P24" s="1">
        <f t="shared" si="6"/>
        <v>35538054.865758687</v>
      </c>
      <c r="Q24" s="1">
        <f t="shared" si="7"/>
        <v>11412459.905909089</v>
      </c>
      <c r="R24" s="1">
        <f t="shared" si="8"/>
        <v>36930569.501724027</v>
      </c>
      <c r="S24" s="1">
        <f t="shared" si="9"/>
        <v>12804974.542021053</v>
      </c>
      <c r="T24" s="1">
        <f t="shared" si="10"/>
        <v>671679.82265093969</v>
      </c>
      <c r="U24" s="1">
        <f t="shared" si="11"/>
        <v>1161938.796478885</v>
      </c>
      <c r="V24" s="1">
        <f t="shared" si="12"/>
        <v>10411682.363861816</v>
      </c>
      <c r="W24" s="1">
        <f t="shared" si="12"/>
        <v>-902255.66213742318</v>
      </c>
      <c r="X24" s="1">
        <f t="shared" si="13"/>
        <v>6.7619770758894304E-2</v>
      </c>
      <c r="Y24" s="1">
        <f t="shared" si="14"/>
        <v>0.38998983123577174</v>
      </c>
      <c r="Z24" s="1">
        <f t="shared" si="15"/>
        <v>0.23956202720001679</v>
      </c>
      <c r="AA24" s="1">
        <f t="shared" si="16"/>
        <v>0.2</v>
      </c>
      <c r="AB24" s="1">
        <f t="shared" si="24"/>
        <v>1.2634991451950521E-3</v>
      </c>
      <c r="AC24" s="1">
        <f t="shared" si="17"/>
        <v>1.736368629652937E-2</v>
      </c>
      <c r="AE24" s="35">
        <v>1.1000000000000001</v>
      </c>
      <c r="AF24" s="36">
        <f t="shared" si="25"/>
        <v>2.1073218698684304</v>
      </c>
      <c r="AG24" s="36">
        <f t="shared" si="26"/>
        <v>6.7619770758894304E-2</v>
      </c>
      <c r="AH24" s="36">
        <f t="shared" si="18"/>
        <v>17</v>
      </c>
      <c r="AI24" s="37">
        <f t="shared" si="19"/>
        <v>7.6410340957550567</v>
      </c>
    </row>
    <row r="25" spans="1:53" x14ac:dyDescent="0.35">
      <c r="A25" s="1" t="s">
        <v>108</v>
      </c>
      <c r="B25" s="1">
        <v>1.1499999999999899</v>
      </c>
      <c r="C25" s="1">
        <v>1</v>
      </c>
      <c r="D25" s="1">
        <v>0</v>
      </c>
      <c r="E25" s="1">
        <v>1</v>
      </c>
      <c r="F25" s="2">
        <f>+VLOOKUP($A25,'All effects'!$AO$11:$AZ$123,F$1,FALSE)</f>
        <v>904215613.55132997</v>
      </c>
      <c r="G25" s="2">
        <f>+VLOOKUP($A25,'All effects'!$AO$11:$AZ$123,G$1,FALSE)</f>
        <v>1494795029.75108</v>
      </c>
      <c r="H25" s="2">
        <f>+VLOOKUP($A25,'All effects'!$AO$11:$AZ$123,H$1,FALSE)</f>
        <v>909503933.98677099</v>
      </c>
      <c r="I25" s="2">
        <f>+VLOOKUP($A25,'All effects'!$AO$11:$AZ$123,I$1,FALSE)</f>
        <v>1594135762.57077</v>
      </c>
      <c r="J25" s="2">
        <f>+VLOOKUP($A25,'All effects'!$AO$11:$AZ$123,J$1,FALSE)</f>
        <v>1008844666.8149</v>
      </c>
      <c r="K25" s="2">
        <f>+VLOOKUP($A25,'All effects'!$AO$11:$AZ$123,K$1,FALSE)</f>
        <v>38444115.073747985</v>
      </c>
      <c r="L25" s="2">
        <f>+VLOOKUP($A25,'All effects'!$AO$11:$AZ$123,L$1,FALSE)</f>
        <v>85642249.387545034</v>
      </c>
      <c r="M25" s="2">
        <f>+VLOOKUP($A25,'All effects'!$AO$11:$AZ$123,M$1,FALSE)</f>
        <v>590579416.19975007</v>
      </c>
      <c r="N25" s="2">
        <f>+VLOOKUP($A25,'All effects'!$AO$11:$AZ$123,N$1,FALSE)</f>
        <v>-52142598.50589779</v>
      </c>
      <c r="O25" s="1">
        <f t="shared" si="5"/>
        <v>10041757.282023016</v>
      </c>
      <c r="P25" s="1">
        <f t="shared" si="6"/>
        <v>16600430.970419889</v>
      </c>
      <c r="Q25" s="1">
        <f t="shared" si="7"/>
        <v>10100486.670728983</v>
      </c>
      <c r="R25" s="1">
        <f t="shared" si="8"/>
        <v>17703658.46643237</v>
      </c>
      <c r="S25" s="1">
        <f t="shared" si="9"/>
        <v>11203714.166835187</v>
      </c>
      <c r="T25" s="1">
        <f t="shared" si="10"/>
        <v>426940.72819261794</v>
      </c>
      <c r="U25" s="1">
        <f t="shared" si="11"/>
        <v>951099.12784910307</v>
      </c>
      <c r="V25" s="1">
        <f t="shared" si="12"/>
        <v>6558673.688396872</v>
      </c>
      <c r="W25" s="1">
        <f t="shared" si="12"/>
        <v>-579069.09635605186</v>
      </c>
      <c r="X25" s="1">
        <f t="shared" si="13"/>
        <v>4.3248343829158022E-2</v>
      </c>
      <c r="Y25" s="1">
        <f t="shared" si="14"/>
        <v>0.38998983123577174</v>
      </c>
      <c r="Z25" s="1">
        <f t="shared" si="15"/>
        <v>0.23956202720001679</v>
      </c>
      <c r="AA25" s="1">
        <f t="shared" si="16"/>
        <v>0.2</v>
      </c>
      <c r="AB25" s="1">
        <f t="shared" si="24"/>
        <v>8.081104807953713E-4</v>
      </c>
      <c r="AC25" s="1">
        <f t="shared" si="17"/>
        <v>1.1105489809652543E-2</v>
      </c>
      <c r="AE25" s="35">
        <v>1.1499999999999899</v>
      </c>
      <c r="AF25" s="36">
        <f t="shared" si="25"/>
        <v>1.3478037527180806</v>
      </c>
      <c r="AG25" s="36">
        <f t="shared" si="26"/>
        <v>4.3248343829158022E-2</v>
      </c>
      <c r="AH25" s="36">
        <f t="shared" si="18"/>
        <v>1</v>
      </c>
      <c r="AI25" s="37">
        <f t="shared" si="19"/>
        <v>4.8870628526948563</v>
      </c>
    </row>
    <row r="26" spans="1:53" x14ac:dyDescent="0.35">
      <c r="A26" s="1" t="s">
        <v>111</v>
      </c>
      <c r="B26" s="1">
        <v>1.19999999999999</v>
      </c>
      <c r="C26" s="1">
        <v>1</v>
      </c>
      <c r="D26" s="1">
        <v>0</v>
      </c>
      <c r="E26" s="1">
        <v>1</v>
      </c>
      <c r="F26" s="2">
        <f>+VLOOKUP($A26,'All effects'!$AO$11:$AZ$123,F$1,FALSE)</f>
        <v>110953632.478209</v>
      </c>
      <c r="G26" s="2">
        <f>+VLOOKUP($A26,'All effects'!$AO$11:$AZ$123,G$1,FALSE)</f>
        <v>677474038.63959205</v>
      </c>
      <c r="H26" s="2">
        <f>+VLOOKUP($A26,'All effects'!$AO$11:$AZ$123,H$1,FALSE)</f>
        <v>743257907.28150403</v>
      </c>
      <c r="I26" s="2">
        <f>+VLOOKUP($A26,'All effects'!$AO$11:$AZ$123,I$1,FALSE)</f>
        <v>814674337.68360806</v>
      </c>
      <c r="J26" s="2">
        <f>+VLOOKUP($A26,'All effects'!$AO$11:$AZ$123,J$1,FALSE)</f>
        <v>880458206.33396196</v>
      </c>
      <c r="K26" s="2">
        <f>+VLOOKUP($A26,'All effects'!$AO$11:$AZ$123,K$1,FALSE)</f>
        <v>36980992.665088214</v>
      </c>
      <c r="L26" s="2">
        <f>+VLOOKUP($A26,'All effects'!$AO$11:$AZ$123,L$1,FALSE)</f>
        <v>121572292.5726645</v>
      </c>
      <c r="M26" s="2">
        <f>+VLOOKUP($A26,'All effects'!$AO$11:$AZ$123,M$1,FALSE)</f>
        <v>566520406.16138041</v>
      </c>
      <c r="N26" s="2">
        <f>+VLOOKUP($A26,'All effects'!$AO$11:$AZ$123,N$1,FALSE)</f>
        <v>-52608999.136439413</v>
      </c>
      <c r="O26" s="1">
        <f t="shared" si="5"/>
        <v>702329.14404560195</v>
      </c>
      <c r="P26" s="1">
        <f t="shared" si="6"/>
        <v>4288365.7888741</v>
      </c>
      <c r="Q26" s="1">
        <f t="shared" si="7"/>
        <v>4704773.3198700435</v>
      </c>
      <c r="R26" s="1">
        <f t="shared" si="8"/>
        <v>5156834.593708491</v>
      </c>
      <c r="S26" s="1">
        <f t="shared" si="9"/>
        <v>5573242.124757871</v>
      </c>
      <c r="T26" s="1">
        <f t="shared" si="10"/>
        <v>234087.23395810483</v>
      </c>
      <c r="U26" s="1">
        <f t="shared" si="11"/>
        <v>769544.5590660593</v>
      </c>
      <c r="V26" s="1">
        <f t="shared" si="12"/>
        <v>3586036.6448284816</v>
      </c>
      <c r="W26" s="1">
        <f t="shared" si="12"/>
        <v>-333011.47972643399</v>
      </c>
      <c r="X26" s="1">
        <f t="shared" si="13"/>
        <v>2.4650794910542041E-2</v>
      </c>
      <c r="Y26" s="1">
        <f t="shared" si="14"/>
        <v>0.38998983123577174</v>
      </c>
      <c r="Z26" s="1">
        <f t="shared" si="15"/>
        <v>0.23956202720001679</v>
      </c>
      <c r="AA26" s="1">
        <f t="shared" si="16"/>
        <v>0.2</v>
      </c>
      <c r="AB26" s="1">
        <f t="shared" si="24"/>
        <v>4.606087531545146E-4</v>
      </c>
      <c r="AC26" s="1">
        <f t="shared" si="17"/>
        <v>6.3299337602447355E-3</v>
      </c>
      <c r="AE26" s="41">
        <v>1.19999999999999</v>
      </c>
      <c r="AF26" s="42">
        <f t="shared" si="25"/>
        <v>0.76822442078145947</v>
      </c>
      <c r="AG26" s="42">
        <f t="shared" si="26"/>
        <v>2.4650794910542041E-2</v>
      </c>
      <c r="AH26" s="42">
        <f t="shared" si="18"/>
        <v>5</v>
      </c>
      <c r="AI26" s="43">
        <f t="shared" si="19"/>
        <v>2.7855398248912508</v>
      </c>
    </row>
    <row r="27" spans="1:53" x14ac:dyDescent="0.35">
      <c r="A27" s="1" t="s">
        <v>43</v>
      </c>
      <c r="B27" s="1">
        <v>1</v>
      </c>
      <c r="C27" s="1">
        <v>0.9</v>
      </c>
      <c r="D27" s="1">
        <v>0</v>
      </c>
      <c r="E27" s="1">
        <v>1</v>
      </c>
      <c r="F27" s="2">
        <f>+VLOOKUP($A27,'All effects'!$AO$11:$AZ$123,F$1,FALSE)</f>
        <v>1781382052.5857699</v>
      </c>
      <c r="G27" s="2">
        <f>+VLOOKUP($A27,'All effects'!$AO$11:$AZ$123,G$1,FALSE)</f>
        <v>2380937805.4042201</v>
      </c>
      <c r="H27" s="2">
        <f>+VLOOKUP($A27,'All effects'!$AO$11:$AZ$123,H$1,FALSE)</f>
        <v>875474348.40208995</v>
      </c>
      <c r="I27" s="2">
        <f>+VLOOKUP($A27,'All effects'!$AO$11:$AZ$123,I$1,FALSE)</f>
        <v>2447432181.2705302</v>
      </c>
      <c r="J27" s="2">
        <f>+VLOOKUP($A27,'All effects'!$AO$11:$AZ$123,J$1,FALSE)</f>
        <v>941968724.27684295</v>
      </c>
      <c r="K27" s="2">
        <f>+VLOOKUP($A27,'All effects'!$AO$11:$AZ$123,K$1,FALSE)</f>
        <v>28395420.572542422</v>
      </c>
      <c r="L27" s="2">
        <f>+VLOOKUP($A27,'All effects'!$AO$11:$AZ$123,L$1,FALSE)</f>
        <v>43830790.343913995</v>
      </c>
      <c r="M27" s="2">
        <f>+VLOOKUP($A27,'All effects'!$AO$11:$AZ$123,M$1,FALSE)</f>
        <v>599555752.8184464</v>
      </c>
      <c r="N27" s="2">
        <f>+VLOOKUP($A27,'All effects'!$AO$11:$AZ$123,N$1,FALSE)</f>
        <v>-51059006.094939038</v>
      </c>
      <c r="O27" s="1">
        <f t="shared" si="5"/>
        <v>23809.140282026332</v>
      </c>
      <c r="P27" s="1">
        <f t="shared" si="6"/>
        <v>31822.529102818375</v>
      </c>
      <c r="Q27" s="1">
        <f t="shared" si="7"/>
        <v>11701.190962468927</v>
      </c>
      <c r="R27" s="1">
        <f t="shared" si="8"/>
        <v>32711.262612100509</v>
      </c>
      <c r="S27" s="1">
        <f t="shared" si="9"/>
        <v>12589.924471863906</v>
      </c>
      <c r="T27" s="1">
        <f t="shared" si="10"/>
        <v>379.52024429428093</v>
      </c>
      <c r="U27" s="1">
        <f t="shared" si="11"/>
        <v>585.82235880030998</v>
      </c>
      <c r="V27" s="1">
        <f t="shared" si="12"/>
        <v>8013.388820791989</v>
      </c>
      <c r="W27" s="1">
        <f t="shared" si="12"/>
        <v>-682.43139477611248</v>
      </c>
      <c r="X27" s="1">
        <f t="shared" si="13"/>
        <v>0.10878218445060095</v>
      </c>
      <c r="Y27" s="1">
        <f t="shared" si="14"/>
        <v>1.8660097647635801E-4</v>
      </c>
      <c r="Z27" s="1">
        <f t="shared" si="15"/>
        <v>0.23956202720001679</v>
      </c>
      <c r="AA27" s="1">
        <f t="shared" si="16"/>
        <v>0.2</v>
      </c>
      <c r="AB27" s="1">
        <f t="shared" si="24"/>
        <v>9.7256729853078682E-7</v>
      </c>
      <c r="AC27" s="1">
        <f t="shared" si="17"/>
        <v>1.3365544043438695E-5</v>
      </c>
    </row>
    <row r="28" spans="1:53" x14ac:dyDescent="0.35">
      <c r="A28" s="1" t="s">
        <v>44</v>
      </c>
      <c r="B28" s="1">
        <v>1</v>
      </c>
      <c r="C28" s="1">
        <v>0.92500000000000004</v>
      </c>
      <c r="D28" s="1">
        <v>0</v>
      </c>
      <c r="E28" s="1">
        <v>1</v>
      </c>
      <c r="F28" s="2">
        <f>+VLOOKUP($A28,'All effects'!$AO$11:$AZ$123,F$1,FALSE)</f>
        <v>411879988.57405102</v>
      </c>
      <c r="G28" s="2">
        <f>+VLOOKUP($A28,'All effects'!$AO$11:$AZ$123,G$1,FALSE)</f>
        <v>1013506987.6957</v>
      </c>
      <c r="H28" s="2">
        <f>+VLOOKUP($A28,'All effects'!$AO$11:$AZ$123,H$1,FALSE)</f>
        <v>321390578.63925201</v>
      </c>
      <c r="I28" s="2">
        <f>+VLOOKUP($A28,'All effects'!$AO$11:$AZ$123,I$1,FALSE)</f>
        <v>1100885029.4537001</v>
      </c>
      <c r="J28" s="2">
        <f>+VLOOKUP($A28,'All effects'!$AO$11:$AZ$123,J$1,FALSE)</f>
        <v>408768620.40569299</v>
      </c>
      <c r="K28" s="2">
        <f>+VLOOKUP($A28,'All effects'!$AO$11:$AZ$123,K$1,FALSE)</f>
        <v>22266435.411267225</v>
      </c>
      <c r="L28" s="2">
        <f>+VLOOKUP($A28,'All effects'!$AO$11:$AZ$123,L$1,FALSE)</f>
        <v>58631580.334778525</v>
      </c>
      <c r="M28" s="2">
        <f>+VLOOKUP($A28,'All effects'!$AO$11:$AZ$123,M$1,FALSE)</f>
        <v>601626999.12165618</v>
      </c>
      <c r="N28" s="2">
        <f>+VLOOKUP($A28,'All effects'!$AO$11:$AZ$123,N$1,FALSE)</f>
        <v>-51012896.834487721</v>
      </c>
      <c r="O28" s="1">
        <f t="shared" si="5"/>
        <v>156069.59675454153</v>
      </c>
      <c r="P28" s="1">
        <f t="shared" si="6"/>
        <v>384038.14525002008</v>
      </c>
      <c r="Q28" s="1">
        <f t="shared" si="7"/>
        <v>121781.34262504672</v>
      </c>
      <c r="R28" s="1">
        <f t="shared" si="8"/>
        <v>417147.43951212958</v>
      </c>
      <c r="S28" s="1">
        <f t="shared" si="9"/>
        <v>154890.63689035468</v>
      </c>
      <c r="T28" s="1">
        <f t="shared" si="10"/>
        <v>8437.199408081311</v>
      </c>
      <c r="U28" s="1">
        <f t="shared" si="11"/>
        <v>22216.68290224599</v>
      </c>
      <c r="V28" s="1">
        <f t="shared" si="12"/>
        <v>227968.54849548123</v>
      </c>
      <c r="W28" s="1">
        <f t="shared" si="12"/>
        <v>-19329.810767944447</v>
      </c>
      <c r="X28" s="1">
        <f t="shared" si="13"/>
        <v>0.10878218445060095</v>
      </c>
      <c r="Y28" s="1">
        <f t="shared" si="14"/>
        <v>5.2902340555969381E-3</v>
      </c>
      <c r="Z28" s="1">
        <f t="shared" si="15"/>
        <v>0.23956202720001679</v>
      </c>
      <c r="AA28" s="1">
        <f t="shared" si="16"/>
        <v>0.2</v>
      </c>
      <c r="AB28" s="1">
        <f t="shared" si="24"/>
        <v>2.7572785208331203E-5</v>
      </c>
      <c r="AC28" s="1">
        <f t="shared" si="17"/>
        <v>3.789200764398927E-4</v>
      </c>
    </row>
    <row r="29" spans="1:53" x14ac:dyDescent="0.35">
      <c r="A29" s="1" t="s">
        <v>45</v>
      </c>
      <c r="B29" s="1">
        <v>1</v>
      </c>
      <c r="C29" s="1">
        <v>0.94999999999999896</v>
      </c>
      <c r="D29" s="1">
        <v>0</v>
      </c>
      <c r="E29" s="1">
        <v>1</v>
      </c>
      <c r="F29" s="2">
        <f>+VLOOKUP($A29,'All effects'!$AO$11:$AZ$123,F$1,FALSE)</f>
        <v>1277547307.4969399</v>
      </c>
      <c r="G29" s="2">
        <f>+VLOOKUP($A29,'All effects'!$AO$11:$AZ$123,G$1,FALSE)</f>
        <v>1879280997.7265899</v>
      </c>
      <c r="H29" s="2">
        <f>+VLOOKUP($A29,'All effects'!$AO$11:$AZ$123,H$1,FALSE)</f>
        <v>375338813.50988698</v>
      </c>
      <c r="I29" s="2">
        <f>+VLOOKUP($A29,'All effects'!$AO$11:$AZ$123,I$1,FALSE)</f>
        <v>1958372319.67098</v>
      </c>
      <c r="J29" s="2">
        <f>+VLOOKUP($A29,'All effects'!$AO$11:$AZ$123,J$1,FALSE)</f>
        <v>454430135.46271801</v>
      </c>
      <c r="K29" s="2">
        <f>+VLOOKUP($A29,'All effects'!$AO$11:$AZ$123,K$1,FALSE)</f>
        <v>14358513.759654514</v>
      </c>
      <c r="L29" s="2">
        <f>+VLOOKUP($A29,'All effects'!$AO$11:$AZ$123,L$1,FALSE)</f>
        <v>42533979.395935275</v>
      </c>
      <c r="M29" s="2">
        <f>+VLOOKUP($A29,'All effects'!$AO$11:$AZ$123,M$1,FALSE)</f>
        <v>601733690.22965086</v>
      </c>
      <c r="N29" s="2">
        <f>+VLOOKUP($A29,'All effects'!$AO$11:$AZ$123,N$1,FALSE)</f>
        <v>-50915856.308107525</v>
      </c>
      <c r="O29" s="1">
        <f t="shared" si="5"/>
        <v>5277985.1105845114</v>
      </c>
      <c r="P29" s="1">
        <f t="shared" si="6"/>
        <v>7763952.901312897</v>
      </c>
      <c r="Q29" s="1">
        <f t="shared" si="7"/>
        <v>1550653.0814980292</v>
      </c>
      <c r="R29" s="1">
        <f t="shared" si="8"/>
        <v>8090706.217725751</v>
      </c>
      <c r="S29" s="1">
        <f t="shared" si="9"/>
        <v>1877406.3979457554</v>
      </c>
      <c r="T29" s="1">
        <f t="shared" si="10"/>
        <v>59319.933899012103</v>
      </c>
      <c r="U29" s="1">
        <f t="shared" si="11"/>
        <v>175722.42423296132</v>
      </c>
      <c r="V29" s="1">
        <f t="shared" si="12"/>
        <v>2485967.7907283893</v>
      </c>
      <c r="W29" s="1">
        <f t="shared" si="12"/>
        <v>-210350.82607889702</v>
      </c>
      <c r="X29" s="1">
        <f t="shared" si="13"/>
        <v>0.10878218445060095</v>
      </c>
      <c r="Y29" s="1">
        <f t="shared" si="14"/>
        <v>5.7679095376910239E-2</v>
      </c>
      <c r="Z29" s="1">
        <f t="shared" si="15"/>
        <v>0.23956202720001679</v>
      </c>
      <c r="AA29" s="1">
        <f t="shared" si="16"/>
        <v>0.2</v>
      </c>
      <c r="AB29" s="1">
        <f t="shared" si="24"/>
        <v>3.0062437524022581E-4</v>
      </c>
      <c r="AC29" s="1">
        <f t="shared" si="17"/>
        <v>4.1313422051865219E-3</v>
      </c>
    </row>
    <row r="30" spans="1:53" x14ac:dyDescent="0.35">
      <c r="A30" s="1" t="s">
        <v>50</v>
      </c>
      <c r="B30" s="1">
        <v>1</v>
      </c>
      <c r="C30" s="1">
        <v>0.97499999999999898</v>
      </c>
      <c r="D30" s="1">
        <v>0</v>
      </c>
      <c r="E30" s="1">
        <v>1</v>
      </c>
      <c r="F30" s="2">
        <f>+VLOOKUP($A30,'All effects'!$AO$11:$AZ$123,F$1,FALSE)</f>
        <v>-1630442301.0594399</v>
      </c>
      <c r="G30" s="2">
        <f>+VLOOKUP($A30,'All effects'!$AO$11:$AZ$123,G$1,FALSE)</f>
        <v>-1023392103.89498</v>
      </c>
      <c r="H30" s="2">
        <f>+VLOOKUP($A30,'All effects'!$AO$11:$AZ$123,H$1,FALSE)</f>
        <v>-396260216.96440899</v>
      </c>
      <c r="I30" s="2">
        <f>+VLOOKUP($A30,'All effects'!$AO$11:$AZ$123,I$1,FALSE)</f>
        <v>-886039669.18891895</v>
      </c>
      <c r="J30" s="2">
        <f>+VLOOKUP($A30,'All effects'!$AO$11:$AZ$123,J$1,FALSE)</f>
        <v>-258907782.249897</v>
      </c>
      <c r="K30" s="2">
        <f>+VLOOKUP($A30,'All effects'!$AO$11:$AZ$123,K$1,FALSE)</f>
        <v>16553549.379255608</v>
      </c>
      <c r="L30" s="2">
        <f>+VLOOKUP($A30,'All effects'!$AO$11:$AZ$123,L$1,FALSE)</f>
        <v>103034988.24133566</v>
      </c>
      <c r="M30" s="2">
        <f>+VLOOKUP($A30,'All effects'!$AO$11:$AZ$123,M$1,FALSE)</f>
        <v>607050197.16445231</v>
      </c>
      <c r="N30" s="2">
        <f>+VLOOKUP($A30,'All effects'!$AO$11:$AZ$123,N$1,FALSE)</f>
        <v>-50870995.843989678</v>
      </c>
      <c r="O30" s="1">
        <f t="shared" si="5"/>
        <v>-28243774.550650239</v>
      </c>
      <c r="P30" s="1">
        <f t="shared" si="6"/>
        <v>-17727984.511039555</v>
      </c>
      <c r="Q30" s="1">
        <f t="shared" si="7"/>
        <v>-6864324.0083149085</v>
      </c>
      <c r="R30" s="1">
        <f t="shared" si="8"/>
        <v>-15348660.08030064</v>
      </c>
      <c r="S30" s="1">
        <f t="shared" si="9"/>
        <v>-4484999.577429601</v>
      </c>
      <c r="T30" s="1">
        <f t="shared" si="10"/>
        <v>286753.30392063165</v>
      </c>
      <c r="U30" s="1">
        <f t="shared" si="11"/>
        <v>1784851.2497659316</v>
      </c>
      <c r="V30" s="1">
        <f t="shared" ref="V30:W45" si="30">+M30*$AC30</f>
        <v>10515790.039610552</v>
      </c>
      <c r="W30" s="1">
        <f t="shared" si="30"/>
        <v>-881226.48489376367</v>
      </c>
      <c r="X30" s="1">
        <f t="shared" si="13"/>
        <v>0.10878218445060095</v>
      </c>
      <c r="Y30" s="1">
        <f t="shared" si="14"/>
        <v>0.24184915397307397</v>
      </c>
      <c r="Z30" s="1">
        <f t="shared" si="15"/>
        <v>0.23956202720001679</v>
      </c>
      <c r="AA30" s="1">
        <f t="shared" si="16"/>
        <v>0.2</v>
      </c>
      <c r="AB30" s="1">
        <f t="shared" si="24"/>
        <v>1.2605216905783457E-3</v>
      </c>
      <c r="AC30" s="1">
        <f t="shared" si="17"/>
        <v>1.7322768510297976E-2</v>
      </c>
    </row>
    <row r="31" spans="1:53" x14ac:dyDescent="0.35">
      <c r="A31" s="1" t="s">
        <v>64</v>
      </c>
      <c r="B31" s="1">
        <v>1</v>
      </c>
      <c r="C31" s="1">
        <v>1.0249999999999899</v>
      </c>
      <c r="D31" s="1">
        <v>0</v>
      </c>
      <c r="E31" s="1">
        <v>1</v>
      </c>
      <c r="F31" s="2">
        <f>+VLOOKUP($A31,'All effects'!$AO$11:$AZ$123,F$1,FALSE)</f>
        <v>-1273061540.90627</v>
      </c>
      <c r="G31" s="2">
        <f>+VLOOKUP($A31,'All effects'!$AO$11:$AZ$123,G$1,FALSE)</f>
        <v>-665351961.00042498</v>
      </c>
      <c r="H31" s="2">
        <f>+VLOOKUP($A31,'All effects'!$AO$11:$AZ$123,H$1,FALSE)</f>
        <v>-233611536.567615</v>
      </c>
      <c r="I31" s="2">
        <f>+VLOOKUP($A31,'All effects'!$AO$11:$AZ$123,I$1,FALSE)</f>
        <v>-541542403.78604496</v>
      </c>
      <c r="J31" s="2">
        <f>+VLOOKUP($A31,'All effects'!$AO$11:$AZ$123,J$1,FALSE)</f>
        <v>-109801979.34479301</v>
      </c>
      <c r="K31" s="2">
        <f>+VLOOKUP($A31,'All effects'!$AO$11:$AZ$123,K$1,FALSE)</f>
        <v>19941227.798252027</v>
      </c>
      <c r="L31" s="2">
        <f>+VLOOKUP($A31,'All effects'!$AO$11:$AZ$123,L$1,FALSE)</f>
        <v>92900132.51028119</v>
      </c>
      <c r="M31" s="2">
        <f>+VLOOKUP($A31,'All effects'!$AO$11:$AZ$123,M$1,FALSE)</f>
        <v>607709579.9058522</v>
      </c>
      <c r="N31" s="2">
        <f>+VLOOKUP($A31,'All effects'!$AO$11:$AZ$123,N$1,FALSE)</f>
        <v>-50850652.502350226</v>
      </c>
      <c r="O31" s="1">
        <f t="shared" si="5"/>
        <v>-22052950.372491911</v>
      </c>
      <c r="P31" s="1">
        <f t="shared" si="6"/>
        <v>-11525737.998288061</v>
      </c>
      <c r="Q31" s="1">
        <f t="shared" si="7"/>
        <v>-4046798.5692975228</v>
      </c>
      <c r="R31" s="1">
        <f t="shared" si="8"/>
        <v>-9381013.699299952</v>
      </c>
      <c r="S31" s="1">
        <f t="shared" si="9"/>
        <v>-1902074.2701631763</v>
      </c>
      <c r="T31" s="1">
        <f t="shared" si="10"/>
        <v>345437.27296038548</v>
      </c>
      <c r="U31" s="1">
        <f t="shared" si="11"/>
        <v>1609287.4900522912</v>
      </c>
      <c r="V31" s="1">
        <f t="shared" si="30"/>
        <v>10527212.374203976</v>
      </c>
      <c r="W31" s="1">
        <f t="shared" si="30"/>
        <v>-880874.08189619135</v>
      </c>
      <c r="X31" s="1">
        <f t="shared" si="13"/>
        <v>0.10878218445060095</v>
      </c>
      <c r="Y31" s="1">
        <f t="shared" si="14"/>
        <v>0.24184915397317661</v>
      </c>
      <c r="Z31" s="1">
        <f t="shared" si="15"/>
        <v>0.23956202720001679</v>
      </c>
      <c r="AA31" s="1">
        <f t="shared" si="16"/>
        <v>0.2</v>
      </c>
      <c r="AB31" s="1">
        <f t="shared" si="24"/>
        <v>1.2605216905788807E-3</v>
      </c>
      <c r="AC31" s="1">
        <f t="shared" si="17"/>
        <v>1.7322768510305328E-2</v>
      </c>
    </row>
    <row r="32" spans="1:53" x14ac:dyDescent="0.35">
      <c r="A32" s="1" t="s">
        <v>65</v>
      </c>
      <c r="B32" s="1">
        <v>1</v>
      </c>
      <c r="C32" s="1">
        <v>1.05</v>
      </c>
      <c r="D32" s="1">
        <v>0</v>
      </c>
      <c r="E32" s="1">
        <v>1</v>
      </c>
      <c r="F32" s="2">
        <f>+VLOOKUP($A32,'All effects'!$AO$11:$AZ$123,F$1,FALSE)</f>
        <v>-883669030.76664197</v>
      </c>
      <c r="G32" s="2">
        <f>+VLOOKUP($A32,'All effects'!$AO$11:$AZ$123,G$1,FALSE)</f>
        <v>-275478354.11877</v>
      </c>
      <c r="H32" s="2">
        <f>+VLOOKUP($A32,'All effects'!$AO$11:$AZ$123,H$1,FALSE)</f>
        <v>210618568.29654199</v>
      </c>
      <c r="I32" s="2">
        <f>+VLOOKUP($A32,'All effects'!$AO$11:$AZ$123,I$1,FALSE)</f>
        <v>-157265328.75545701</v>
      </c>
      <c r="J32" s="2">
        <f>+VLOOKUP($A32,'All effects'!$AO$11:$AZ$123,J$1,FALSE)</f>
        <v>328831593.66829699</v>
      </c>
      <c r="K32" s="2">
        <f>+VLOOKUP($A32,'All effects'!$AO$11:$AZ$123,K$1,FALSE)</f>
        <v>41789488.211104266</v>
      </c>
      <c r="L32" s="2">
        <f>+VLOOKUP($A32,'All effects'!$AO$11:$AZ$123,L$1,FALSE)</f>
        <v>108983519.54735827</v>
      </c>
      <c r="M32" s="2">
        <f>+VLOOKUP($A32,'All effects'!$AO$11:$AZ$123,M$1,FALSE)</f>
        <v>608190676.64787114</v>
      </c>
      <c r="N32" s="2">
        <f>+VLOOKUP($A32,'All effects'!$AO$11:$AZ$123,N$1,FALSE)</f>
        <v>-51018994.027059138</v>
      </c>
      <c r="O32" s="1">
        <f t="shared" si="5"/>
        <v>-3650739.1622227747</v>
      </c>
      <c r="P32" s="1">
        <f t="shared" si="6"/>
        <v>-1138095.35098628</v>
      </c>
      <c r="Q32" s="1">
        <f t="shared" si="7"/>
        <v>870137.38039953052</v>
      </c>
      <c r="R32" s="1">
        <f t="shared" si="8"/>
        <v>-649716.89010000287</v>
      </c>
      <c r="S32" s="1">
        <f t="shared" si="9"/>
        <v>1358515.8413206846</v>
      </c>
      <c r="T32" s="1">
        <f t="shared" si="10"/>
        <v>172646.67637969289</v>
      </c>
      <c r="U32" s="1">
        <f t="shared" si="11"/>
        <v>450248.21397580608</v>
      </c>
      <c r="V32" s="1">
        <f t="shared" si="30"/>
        <v>2512643.8112364914</v>
      </c>
      <c r="W32" s="1">
        <f t="shared" si="30"/>
        <v>-210776.92329016465</v>
      </c>
      <c r="X32" s="1">
        <f t="shared" si="13"/>
        <v>0.10878218445060095</v>
      </c>
      <c r="Y32" s="1">
        <f t="shared" si="14"/>
        <v>5.7679095376914652E-2</v>
      </c>
      <c r="Z32" s="1">
        <f t="shared" si="15"/>
        <v>0.23956202720001679</v>
      </c>
      <c r="AA32" s="1">
        <f t="shared" si="16"/>
        <v>0.2</v>
      </c>
      <c r="AB32" s="1">
        <f t="shared" si="24"/>
        <v>3.006243752402488E-4</v>
      </c>
      <c r="AC32" s="1">
        <f t="shared" si="17"/>
        <v>4.1313422051868385E-3</v>
      </c>
    </row>
    <row r="33" spans="1:29" x14ac:dyDescent="0.35">
      <c r="A33" s="1" t="s">
        <v>70</v>
      </c>
      <c r="B33" s="1">
        <v>1</v>
      </c>
      <c r="C33" s="1">
        <v>1.07499999999999</v>
      </c>
      <c r="D33" s="1">
        <v>0</v>
      </c>
      <c r="E33" s="1">
        <v>1</v>
      </c>
      <c r="F33" s="2">
        <f>+VLOOKUP($A33,'All effects'!$AO$11:$AZ$123,F$1,FALSE)</f>
        <v>-831268767.82695901</v>
      </c>
      <c r="G33" s="2">
        <f>+VLOOKUP($A33,'All effects'!$AO$11:$AZ$123,G$1,FALSE)</f>
        <v>-222834857.132662</v>
      </c>
      <c r="H33" s="2">
        <f>+VLOOKUP($A33,'All effects'!$AO$11:$AZ$123,H$1,FALSE)</f>
        <v>110675733.778127</v>
      </c>
      <c r="I33" s="2">
        <f>+VLOOKUP($A33,'All effects'!$AO$11:$AZ$123,I$1,FALSE)</f>
        <v>-90396398.602935895</v>
      </c>
      <c r="J33" s="2">
        <f>+VLOOKUP($A33,'All effects'!$AO$11:$AZ$123,J$1,FALSE)</f>
        <v>243114192.316295</v>
      </c>
      <c r="K33" s="2">
        <f>+VLOOKUP($A33,'All effects'!$AO$11:$AZ$123,K$1,FALSE)</f>
        <v>31790606.690916885</v>
      </c>
      <c r="L33" s="2">
        <f>+VLOOKUP($A33,'All effects'!$AO$11:$AZ$123,L$1,FALSE)</f>
        <v>113210071.19358423</v>
      </c>
      <c r="M33" s="2">
        <f>+VLOOKUP($A33,'All effects'!$AO$11:$AZ$123,M$1,FALSE)</f>
        <v>608433910.69429553</v>
      </c>
      <c r="N33" s="2">
        <f>+VLOOKUP($A33,'All effects'!$AO$11:$AZ$123,N$1,FALSE)</f>
        <v>-51018994.027059138</v>
      </c>
      <c r="O33" s="1">
        <f t="shared" si="5"/>
        <v>-314984.42504744761</v>
      </c>
      <c r="P33" s="1">
        <f t="shared" si="6"/>
        <v>-84436.601098277606</v>
      </c>
      <c r="Q33" s="1">
        <f t="shared" si="7"/>
        <v>41937.257503297151</v>
      </c>
      <c r="R33" s="1">
        <f t="shared" si="8"/>
        <v>-34253.010268554724</v>
      </c>
      <c r="S33" s="1">
        <f t="shared" si="9"/>
        <v>92120.848336218827</v>
      </c>
      <c r="T33" s="1">
        <f t="shared" si="10"/>
        <v>12046.099117406593</v>
      </c>
      <c r="U33" s="1">
        <f t="shared" si="11"/>
        <v>42897.568830487784</v>
      </c>
      <c r="V33" s="1">
        <f t="shared" si="30"/>
        <v>230547.82394916948</v>
      </c>
      <c r="W33" s="1">
        <f t="shared" si="30"/>
        <v>-19332.121116641829</v>
      </c>
      <c r="X33" s="1">
        <f t="shared" si="13"/>
        <v>0.10878218445060095</v>
      </c>
      <c r="Y33" s="1">
        <f t="shared" si="14"/>
        <v>5.2902340556029983E-3</v>
      </c>
      <c r="Z33" s="1">
        <f t="shared" si="15"/>
        <v>0.23956202720001679</v>
      </c>
      <c r="AA33" s="1">
        <f t="shared" si="16"/>
        <v>0.2</v>
      </c>
      <c r="AB33" s="1">
        <f t="shared" si="24"/>
        <v>2.7572785208362794E-5</v>
      </c>
      <c r="AC33" s="1">
        <f t="shared" si="17"/>
        <v>3.7892007644032687E-4</v>
      </c>
    </row>
    <row r="34" spans="1:29" x14ac:dyDescent="0.35">
      <c r="A34" s="1" t="s">
        <v>71</v>
      </c>
      <c r="B34" s="1">
        <v>1</v>
      </c>
      <c r="C34" s="1">
        <v>1.1000000000000001</v>
      </c>
      <c r="D34" s="1">
        <v>0</v>
      </c>
      <c r="E34" s="1">
        <v>1</v>
      </c>
      <c r="F34" s="2">
        <f>+VLOOKUP($A34,'All effects'!$AO$11:$AZ$123,F$1,FALSE)</f>
        <v>1207373411.5984399</v>
      </c>
      <c r="G34" s="2">
        <f>+VLOOKUP($A34,'All effects'!$AO$11:$AZ$123,G$1,FALSE)</f>
        <v>1813752291.9442401</v>
      </c>
      <c r="H34" s="2">
        <f>+VLOOKUP($A34,'All effects'!$AO$11:$AZ$123,H$1,FALSE)</f>
        <v>415547344.99720699</v>
      </c>
      <c r="I34" s="2">
        <f>+VLOOKUP($A34,'All effects'!$AO$11:$AZ$123,I$1,FALSE)</f>
        <v>1915961086.71559</v>
      </c>
      <c r="J34" s="2">
        <f>+VLOOKUP($A34,'All effects'!$AO$11:$AZ$123,J$1,FALSE)</f>
        <v>517756139.77699798</v>
      </c>
      <c r="K34" s="2">
        <f>+VLOOKUP($A34,'All effects'!$AO$11:$AZ$123,K$1,FALSE)</f>
        <v>16526195.14295562</v>
      </c>
      <c r="L34" s="2">
        <f>+VLOOKUP($A34,'All effects'!$AO$11:$AZ$123,L$1,FALSE)</f>
        <v>67887678.171330959</v>
      </c>
      <c r="M34" s="2">
        <f>+VLOOKUP($A34,'All effects'!$AO$11:$AZ$123,M$1,FALSE)</f>
        <v>606378880.345801</v>
      </c>
      <c r="N34" s="2">
        <f>+VLOOKUP($A34,'All effects'!$AO$11:$AZ$123,N$1,FALSE)</f>
        <v>-50847311.742973268</v>
      </c>
      <c r="O34" s="1">
        <f t="shared" si="5"/>
        <v>16137.202509595514</v>
      </c>
      <c r="P34" s="1">
        <f t="shared" si="6"/>
        <v>24241.786141868215</v>
      </c>
      <c r="Q34" s="1">
        <f t="shared" si="7"/>
        <v>5554.0163416940914</v>
      </c>
      <c r="R34" s="1">
        <f t="shared" si="8"/>
        <v>25607.862290011453</v>
      </c>
      <c r="S34" s="1">
        <f t="shared" si="9"/>
        <v>6920.0924899501524</v>
      </c>
      <c r="T34" s="1">
        <f t="shared" si="10"/>
        <v>220.8815890536323</v>
      </c>
      <c r="U34" s="1">
        <f t="shared" si="11"/>
        <v>907.35575260570045</v>
      </c>
      <c r="V34" s="1">
        <f t="shared" si="30"/>
        <v>8104.58363227271</v>
      </c>
      <c r="W34" s="1">
        <f t="shared" si="30"/>
        <v>-679.60198459115543</v>
      </c>
      <c r="X34" s="1">
        <f t="shared" si="13"/>
        <v>0.10878218445060095</v>
      </c>
      <c r="Y34" s="1">
        <f t="shared" si="14"/>
        <v>1.8660097647635486E-4</v>
      </c>
      <c r="Z34" s="1">
        <f t="shared" si="15"/>
        <v>0.23956202720001679</v>
      </c>
      <c r="AA34" s="1">
        <f t="shared" si="16"/>
        <v>0.2</v>
      </c>
      <c r="AB34" s="1">
        <f t="shared" si="24"/>
        <v>9.7256729853077051E-7</v>
      </c>
      <c r="AC34" s="1">
        <f t="shared" si="17"/>
        <v>1.3365544043438472E-5</v>
      </c>
    </row>
    <row r="35" spans="1:29" x14ac:dyDescent="0.35">
      <c r="A35" s="1" t="s">
        <v>1</v>
      </c>
      <c r="B35" s="1">
        <v>0.8</v>
      </c>
      <c r="C35" s="1">
        <v>0.9</v>
      </c>
      <c r="D35" s="1">
        <v>0</v>
      </c>
      <c r="E35" s="1">
        <v>1</v>
      </c>
      <c r="F35" s="2">
        <f>+VLOOKUP($A35,'All effects'!$AO$11:$AZ$123,F$1,FALSE)</f>
        <v>4190871084.8610702</v>
      </c>
      <c r="G35" s="2">
        <f>+VLOOKUP($A35,'All effects'!$AO$11:$AZ$123,G$1,FALSE)</f>
        <v>4792317287.2595501</v>
      </c>
      <c r="H35" s="2">
        <f>+VLOOKUP($A35,'All effects'!$AO$11:$AZ$123,H$1,FALSE)</f>
        <v>1105000104.2074299</v>
      </c>
      <c r="I35" s="2">
        <f>+VLOOKUP($A35,'All effects'!$AO$11:$AZ$123,I$1,FALSE)</f>
        <v>4822020355.7616701</v>
      </c>
      <c r="J35" s="2">
        <f>+VLOOKUP($A35,'All effects'!$AO$11:$AZ$123,J$1,FALSE)</f>
        <v>1134703172.7179999</v>
      </c>
      <c r="K35" s="2">
        <f>+VLOOKUP($A35,'All effects'!$AO$11:$AZ$123,K$1,FALSE)</f>
        <v>10440441.037443932</v>
      </c>
      <c r="L35" s="2">
        <f>+VLOOKUP($A35,'All effects'!$AO$11:$AZ$123,L$1,FALSE)</f>
        <v>-9815164.0345168374</v>
      </c>
      <c r="M35" s="2">
        <f>+VLOOKUP($A35,'All effects'!$AO$11:$AZ$123,M$1,FALSE)</f>
        <v>601446202.3984735</v>
      </c>
      <c r="N35" s="2">
        <f>+VLOOKUP($A35,'All effects'!$AO$11:$AZ$123,N$1,FALSE)</f>
        <v>-49958673.574087262</v>
      </c>
      <c r="O35" s="1">
        <f t="shared" si="5"/>
        <v>12973.363772697727</v>
      </c>
      <c r="P35" s="1">
        <f t="shared" si="6"/>
        <v>14835.215453511652</v>
      </c>
      <c r="Q35" s="1">
        <f t="shared" si="7"/>
        <v>3420.6655443392424</v>
      </c>
      <c r="R35" s="1">
        <f t="shared" si="8"/>
        <v>14927.165004103981</v>
      </c>
      <c r="S35" s="1">
        <f t="shared" si="9"/>
        <v>3512.6150949577295</v>
      </c>
      <c r="T35" s="1">
        <f t="shared" si="10"/>
        <v>32.319686476505382</v>
      </c>
      <c r="U35" s="1">
        <f t="shared" si="11"/>
        <v>-30.384063582501643</v>
      </c>
      <c r="V35" s="1">
        <f t="shared" si="30"/>
        <v>1861.8516808139059</v>
      </c>
      <c r="W35" s="1">
        <f t="shared" si="30"/>
        <v>-154.65330065135632</v>
      </c>
      <c r="X35" s="1">
        <f t="shared" si="13"/>
        <v>2.5195293880109861E-2</v>
      </c>
      <c r="Y35" s="1">
        <f t="shared" si="14"/>
        <v>1.8660097647635801E-4</v>
      </c>
      <c r="Z35" s="1">
        <f t="shared" si="15"/>
        <v>0.23956202720001679</v>
      </c>
      <c r="AA35" s="1">
        <f t="shared" si="16"/>
        <v>0.2</v>
      </c>
      <c r="AB35" s="1">
        <f t="shared" si="24"/>
        <v>2.2525856626638411E-7</v>
      </c>
      <c r="AC35" s="1">
        <f t="shared" si="17"/>
        <v>3.0956246350698236E-6</v>
      </c>
    </row>
    <row r="36" spans="1:29" x14ac:dyDescent="0.35">
      <c r="A36" s="1" t="s">
        <v>2</v>
      </c>
      <c r="B36" s="1">
        <v>0.8</v>
      </c>
      <c r="C36" s="1">
        <v>0.94999999999999896</v>
      </c>
      <c r="D36" s="1">
        <v>0</v>
      </c>
      <c r="E36" s="1">
        <v>1</v>
      </c>
      <c r="F36" s="2">
        <f>+VLOOKUP($A36,'All effects'!$AO$11:$AZ$123,F$1,FALSE)</f>
        <v>-368201999.99283999</v>
      </c>
      <c r="G36" s="2">
        <f>+VLOOKUP($A36,'All effects'!$AO$11:$AZ$123,G$1,FALSE)</f>
        <v>228639403.94883099</v>
      </c>
      <c r="H36" s="2">
        <f>+VLOOKUP($A36,'All effects'!$AO$11:$AZ$123,H$1,FALSE)</f>
        <v>812004555.33983803</v>
      </c>
      <c r="I36" s="2">
        <f>+VLOOKUP($A36,'All effects'!$AO$11:$AZ$123,I$1,FALSE)</f>
        <v>413341347.65933901</v>
      </c>
      <c r="J36" s="2">
        <f>+VLOOKUP($A36,'All effects'!$AO$11:$AZ$123,J$1,FALSE)</f>
        <v>996706499.05878603</v>
      </c>
      <c r="K36" s="2">
        <f>+VLOOKUP($A36,'All effects'!$AO$11:$AZ$123,K$1,FALSE)</f>
        <v>43344943.238701031</v>
      </c>
      <c r="L36" s="2">
        <f>+VLOOKUP($A36,'All effects'!$AO$11:$AZ$123,L$1,FALSE)</f>
        <v>177714288.36667013</v>
      </c>
      <c r="M36" s="2">
        <f>+VLOOKUP($A36,'All effects'!$AO$11:$AZ$123,M$1,FALSE)</f>
        <v>596841403.94167137</v>
      </c>
      <c r="N36" s="2">
        <f>+VLOOKUP($A36,'All effects'!$AO$11:$AZ$123,N$1,FALSE)</f>
        <v>-50332598.582537845</v>
      </c>
      <c r="O36" s="1">
        <f t="shared" si="5"/>
        <v>-352321.35344625119</v>
      </c>
      <c r="P36" s="1">
        <f t="shared" si="6"/>
        <v>218778.12790794927</v>
      </c>
      <c r="Q36" s="1">
        <f t="shared" si="7"/>
        <v>776982.59093491163</v>
      </c>
      <c r="R36" s="1">
        <f t="shared" si="8"/>
        <v>395513.82948888832</v>
      </c>
      <c r="S36" s="1">
        <f t="shared" si="9"/>
        <v>953718.29252392659</v>
      </c>
      <c r="T36" s="1">
        <f t="shared" si="10"/>
        <v>41475.464737310082</v>
      </c>
      <c r="U36" s="1">
        <f t="shared" si="11"/>
        <v>170049.42560143658</v>
      </c>
      <c r="V36" s="1">
        <f t="shared" si="30"/>
        <v>571099.48135420086</v>
      </c>
      <c r="W36" s="1">
        <f t="shared" si="30"/>
        <v>-48161.740716811524</v>
      </c>
      <c r="X36" s="1">
        <f t="shared" si="13"/>
        <v>2.5195293880109861E-2</v>
      </c>
      <c r="Y36" s="1">
        <f t="shared" si="14"/>
        <v>5.7679095376910239E-2</v>
      </c>
      <c r="Z36" s="1">
        <f t="shared" si="15"/>
        <v>0.23956202720001679</v>
      </c>
      <c r="AA36" s="1">
        <f t="shared" si="16"/>
        <v>0.2</v>
      </c>
      <c r="AB36" s="1">
        <f t="shared" si="24"/>
        <v>6.9628308348059357E-5</v>
      </c>
      <c r="AC36" s="1">
        <f t="shared" si="17"/>
        <v>9.568697439261666E-4</v>
      </c>
    </row>
    <row r="37" spans="1:29" x14ac:dyDescent="0.35">
      <c r="A37" s="1" t="s">
        <v>4</v>
      </c>
      <c r="B37" s="1">
        <v>0.8</v>
      </c>
      <c r="C37" s="1">
        <v>1.05</v>
      </c>
      <c r="D37" s="1">
        <v>0</v>
      </c>
      <c r="E37" s="1">
        <v>1</v>
      </c>
      <c r="F37" s="2">
        <f>+VLOOKUP($A37,'All effects'!$AO$11:$AZ$123,F$1,FALSE)</f>
        <v>-4832770759.6006203</v>
      </c>
      <c r="G37" s="2">
        <f>+VLOOKUP($A37,'All effects'!$AO$11:$AZ$123,G$1,FALSE)</f>
        <v>-4221142281.72124</v>
      </c>
      <c r="H37" s="2">
        <f>+VLOOKUP($A37,'All effects'!$AO$11:$AZ$123,H$1,FALSE)</f>
        <v>8683365.3230469301</v>
      </c>
      <c r="I37" s="2">
        <f>+VLOOKUP($A37,'All effects'!$AO$11:$AZ$123,I$1,FALSE)</f>
        <v>-3914444116.5292301</v>
      </c>
      <c r="J37" s="2">
        <f>+VLOOKUP($A37,'All effects'!$AO$11:$AZ$123,J$1,FALSE)</f>
        <v>315381530.52350301</v>
      </c>
      <c r="K37" s="2">
        <f>+VLOOKUP($A37,'All effects'!$AO$11:$AZ$123,K$1,FALSE)</f>
        <v>48159937.871073112</v>
      </c>
      <c r="L37" s="2">
        <f>+VLOOKUP($A37,'All effects'!$AO$11:$AZ$123,L$1,FALSE)</f>
        <v>304499303.73420089</v>
      </c>
      <c r="M37" s="2">
        <f>+VLOOKUP($A37,'All effects'!$AO$11:$AZ$123,M$1,FALSE)</f>
        <v>611628477.8793757</v>
      </c>
      <c r="N37" s="2">
        <f>+VLOOKUP($A37,'All effects'!$AO$11:$AZ$123,N$1,FALSE)</f>
        <v>-50358799.328886852</v>
      </c>
      <c r="O37" s="1">
        <f t="shared" si="5"/>
        <v>-4624332.1191932652</v>
      </c>
      <c r="P37" s="1">
        <f t="shared" si="6"/>
        <v>-4039083.3341868264</v>
      </c>
      <c r="Q37" s="1">
        <f t="shared" si="7"/>
        <v>8308.8495530819073</v>
      </c>
      <c r="R37" s="1">
        <f t="shared" si="8"/>
        <v>-3745613.1393969003</v>
      </c>
      <c r="S37" s="1">
        <f t="shared" si="9"/>
        <v>301779.04435108992</v>
      </c>
      <c r="T37" s="1">
        <f t="shared" si="10"/>
        <v>46082.787418197346</v>
      </c>
      <c r="U37" s="1">
        <f t="shared" si="11"/>
        <v>291366.1707898631</v>
      </c>
      <c r="V37" s="1">
        <f t="shared" si="30"/>
        <v>585248.78500643407</v>
      </c>
      <c r="W37" s="1">
        <f t="shared" si="30"/>
        <v>-48186.811418264857</v>
      </c>
      <c r="X37" s="1">
        <f t="shared" si="13"/>
        <v>2.5195293880109861E-2</v>
      </c>
      <c r="Y37" s="1">
        <f t="shared" si="14"/>
        <v>5.7679095376914652E-2</v>
      </c>
      <c r="Z37" s="1">
        <f t="shared" si="15"/>
        <v>0.23956202720001679</v>
      </c>
      <c r="AA37" s="1">
        <f t="shared" si="16"/>
        <v>0.2</v>
      </c>
      <c r="AB37" s="1">
        <f t="shared" si="24"/>
        <v>6.9628308348064683E-5</v>
      </c>
      <c r="AC37" s="1">
        <f t="shared" si="17"/>
        <v>9.5686974392623979E-4</v>
      </c>
    </row>
    <row r="38" spans="1:29" x14ac:dyDescent="0.35">
      <c r="A38" s="1" t="s">
        <v>5</v>
      </c>
      <c r="B38" s="1">
        <v>0.8</v>
      </c>
      <c r="C38" s="1">
        <v>1.1000000000000001</v>
      </c>
      <c r="D38" s="1">
        <v>0</v>
      </c>
      <c r="E38" s="1">
        <v>1</v>
      </c>
      <c r="F38" s="2">
        <f>+VLOOKUP($A38,'All effects'!$AO$11:$AZ$123,F$1,FALSE)</f>
        <v>500131988.01021701</v>
      </c>
      <c r="G38" s="2">
        <f>+VLOOKUP($A38,'All effects'!$AO$11:$AZ$123,G$1,FALSE)</f>
        <v>1111760465.88959</v>
      </c>
      <c r="H38" s="2">
        <f>+VLOOKUP($A38,'All effects'!$AO$11:$AZ$123,H$1,FALSE)</f>
        <v>1065673799.00982</v>
      </c>
      <c r="I38" s="2">
        <f>+VLOOKUP($A38,'All effects'!$AO$11:$AZ$123,I$1,FALSE)</f>
        <v>1271929588.44892</v>
      </c>
      <c r="J38" s="2">
        <f>+VLOOKUP($A38,'All effects'!$AO$11:$AZ$123,J$1,FALSE)</f>
        <v>1225842921.57759</v>
      </c>
      <c r="K38" s="2">
        <f>+VLOOKUP($A38,'All effects'!$AO$11:$AZ$123,K$1,FALSE)</f>
        <v>34710669.903544687</v>
      </c>
      <c r="L38" s="2">
        <f>+VLOOKUP($A38,'All effects'!$AO$11:$AZ$123,L$1,FALSE)</f>
        <v>144707407.49749154</v>
      </c>
      <c r="M38" s="2">
        <f>+VLOOKUP($A38,'All effects'!$AO$11:$AZ$123,M$1,FALSE)</f>
        <v>611628477.87937558</v>
      </c>
      <c r="N38" s="2">
        <f>+VLOOKUP($A38,'All effects'!$AO$11:$AZ$123,N$1,FALSE)</f>
        <v>-50172384.965384468</v>
      </c>
      <c r="O38" s="1">
        <f t="shared" si="5"/>
        <v>1548.2209028708476</v>
      </c>
      <c r="P38" s="1">
        <f t="shared" si="6"/>
        <v>3441.593086504462</v>
      </c>
      <c r="Q38" s="1">
        <f t="shared" si="7"/>
        <v>3298.9260651631917</v>
      </c>
      <c r="R38" s="1">
        <f t="shared" si="8"/>
        <v>3937.4165680766332</v>
      </c>
      <c r="S38" s="1">
        <f t="shared" si="9"/>
        <v>3794.7495467614899</v>
      </c>
      <c r="T38" s="1">
        <f t="shared" si="10"/>
        <v>107.45120485318783</v>
      </c>
      <c r="U38" s="1">
        <f t="shared" si="11"/>
        <v>447.95981552631503</v>
      </c>
      <c r="V38" s="1">
        <f t="shared" si="30"/>
        <v>1893.3721836336222</v>
      </c>
      <c r="W38" s="1">
        <f t="shared" si="30"/>
        <v>-155.3148708990484</v>
      </c>
      <c r="X38" s="1">
        <f t="shared" si="13"/>
        <v>2.5195293880109861E-2</v>
      </c>
      <c r="Y38" s="1">
        <f t="shared" si="14"/>
        <v>1.8660097647635486E-4</v>
      </c>
      <c r="Z38" s="1">
        <f t="shared" si="15"/>
        <v>0.23956202720001679</v>
      </c>
      <c r="AA38" s="1">
        <f t="shared" si="16"/>
        <v>0.2</v>
      </c>
      <c r="AB38" s="1">
        <f t="shared" si="24"/>
        <v>2.2525856626638035E-7</v>
      </c>
      <c r="AC38" s="1">
        <f t="shared" si="17"/>
        <v>3.095624635069772E-6</v>
      </c>
    </row>
    <row r="39" spans="1:29" x14ac:dyDescent="0.35">
      <c r="A39" s="1" t="s">
        <v>7</v>
      </c>
      <c r="B39" s="1">
        <v>0.9</v>
      </c>
      <c r="C39" s="1">
        <v>0.9</v>
      </c>
      <c r="D39" s="1">
        <v>0</v>
      </c>
      <c r="E39" s="1">
        <v>1</v>
      </c>
      <c r="F39" s="2">
        <f>+VLOOKUP($A39,'All effects'!$AO$11:$AZ$123,F$1,FALSE)</f>
        <v>-1249242469.2221799</v>
      </c>
      <c r="G39" s="2">
        <f>+VLOOKUP($A39,'All effects'!$AO$11:$AZ$123,G$1,FALSE)</f>
        <v>-646203988.46317196</v>
      </c>
      <c r="H39" s="2">
        <f>+VLOOKUP($A39,'All effects'!$AO$11:$AZ$123,H$1,FALSE)</f>
        <v>283369238.64324403</v>
      </c>
      <c r="I39" s="2">
        <f>+VLOOKUP($A39,'All effects'!$AO$11:$AZ$123,I$1,FALSE)</f>
        <v>-489303510.158526</v>
      </c>
      <c r="J39" s="2">
        <f>+VLOOKUP($A39,'All effects'!$AO$11:$AZ$123,J$1,FALSE)</f>
        <v>440269716.95633298</v>
      </c>
      <c r="K39" s="2">
        <f>+VLOOKUP($A39,'All effects'!$AO$11:$AZ$123,K$1,FALSE)</f>
        <v>47288793.510721304</v>
      </c>
      <c r="L39" s="2">
        <f>+VLOOKUP($A39,'All effects'!$AO$11:$AZ$123,L$1,FALSE)</f>
        <v>153563729.07850569</v>
      </c>
      <c r="M39" s="2">
        <f>+VLOOKUP($A39,'All effects'!$AO$11:$AZ$123,M$1,FALSE)</f>
        <v>603038480.75900853</v>
      </c>
      <c r="N39" s="2">
        <f>+VLOOKUP($A39,'All effects'!$AO$11:$AZ$123,N$1,FALSE)</f>
        <v>-50625542.736861512</v>
      </c>
      <c r="O39" s="1">
        <f t="shared" si="5"/>
        <v>-13123.627565506056</v>
      </c>
      <c r="P39" s="1">
        <f t="shared" si="6"/>
        <v>-6788.5464070201751</v>
      </c>
      <c r="Q39" s="1">
        <f t="shared" si="7"/>
        <v>2976.8699376594286</v>
      </c>
      <c r="R39" s="1">
        <f t="shared" si="8"/>
        <v>-5140.2647540581174</v>
      </c>
      <c r="S39" s="1">
        <f t="shared" si="9"/>
        <v>4625.1515907101821</v>
      </c>
      <c r="T39" s="1">
        <f t="shared" si="10"/>
        <v>496.78147305000977</v>
      </c>
      <c r="U39" s="1">
        <f t="shared" si="11"/>
        <v>1613.2282064116685</v>
      </c>
      <c r="V39" s="1">
        <f t="shared" si="30"/>
        <v>6335.0811584858875</v>
      </c>
      <c r="W39" s="1">
        <f t="shared" si="30"/>
        <v>-531.83491960039794</v>
      </c>
      <c r="X39" s="1">
        <f t="shared" si="13"/>
        <v>8.5502397236307037E-2</v>
      </c>
      <c r="Y39" s="1">
        <f t="shared" si="14"/>
        <v>1.8660097647635801E-4</v>
      </c>
      <c r="Z39" s="1">
        <f t="shared" si="15"/>
        <v>0.23956202720001679</v>
      </c>
      <c r="AA39" s="1">
        <f t="shared" si="16"/>
        <v>0.2</v>
      </c>
      <c r="AB39" s="1">
        <f t="shared" si="24"/>
        <v>7.64434322752396E-7</v>
      </c>
      <c r="AC39" s="1">
        <f t="shared" si="17"/>
        <v>1.0505268503781548E-5</v>
      </c>
    </row>
    <row r="40" spans="1:29" x14ac:dyDescent="0.35">
      <c r="A40" s="1" t="s">
        <v>8</v>
      </c>
      <c r="B40" s="1">
        <v>0.9</v>
      </c>
      <c r="C40" s="1">
        <v>0.94999999999999896</v>
      </c>
      <c r="D40" s="1">
        <v>0</v>
      </c>
      <c r="E40" s="1">
        <v>1</v>
      </c>
      <c r="F40" s="2">
        <f>+VLOOKUP($A40,'All effects'!$AO$11:$AZ$123,F$1,FALSE)</f>
        <v>898758650.750103</v>
      </c>
      <c r="G40" s="2">
        <f>+VLOOKUP($A40,'All effects'!$AO$11:$AZ$123,G$1,FALSE)</f>
        <v>1501816255.6358199</v>
      </c>
      <c r="H40" s="2">
        <f>+VLOOKUP($A40,'All effects'!$AO$11:$AZ$123,H$1,FALSE)</f>
        <v>847438990.57462001</v>
      </c>
      <c r="I40" s="2">
        <f>+VLOOKUP($A40,'All effects'!$AO$11:$AZ$123,I$1,FALSE)</f>
        <v>1619626781.32165</v>
      </c>
      <c r="J40" s="2">
        <f>+VLOOKUP($A40,'All effects'!$AO$11:$AZ$123,J$1,FALSE)</f>
        <v>965249516.26888895</v>
      </c>
      <c r="K40" s="2">
        <f>+VLOOKUP($A40,'All effects'!$AO$11:$AZ$123,K$1,FALSE)</f>
        <v>44181595.546248399</v>
      </c>
      <c r="L40" s="2">
        <f>+VLOOKUP($A40,'All effects'!$AO$11:$AZ$123,L$1,FALSE)</f>
        <v>111281206.94068874</v>
      </c>
      <c r="M40" s="2">
        <f>+VLOOKUP($A40,'All effects'!$AO$11:$AZ$123,M$1,FALSE)</f>
        <v>603057604.88572049</v>
      </c>
      <c r="N40" s="2">
        <f>+VLOOKUP($A40,'All effects'!$AO$11:$AZ$123,N$1,FALSE)</f>
        <v>-50710914.291386455</v>
      </c>
      <c r="O40" s="1">
        <f t="shared" si="5"/>
        <v>2918466.8787981733</v>
      </c>
      <c r="P40" s="1">
        <f t="shared" si="6"/>
        <v>4876727.4689993607</v>
      </c>
      <c r="Q40" s="1">
        <f t="shared" si="7"/>
        <v>2751820.6625661259</v>
      </c>
      <c r="R40" s="1">
        <f t="shared" si="8"/>
        <v>5259284.1396928113</v>
      </c>
      <c r="S40" s="1">
        <f t="shared" si="9"/>
        <v>3134377.3332869783</v>
      </c>
      <c r="T40" s="1">
        <f t="shared" si="10"/>
        <v>143467.35149260319</v>
      </c>
      <c r="U40" s="1">
        <f t="shared" si="11"/>
        <v>361354.53763703117</v>
      </c>
      <c r="V40" s="1">
        <f t="shared" si="30"/>
        <v>1958260.5902011998</v>
      </c>
      <c r="W40" s="1">
        <f t="shared" si="30"/>
        <v>-164669.48454901125</v>
      </c>
      <c r="X40" s="1">
        <f t="shared" si="13"/>
        <v>8.5502397236307037E-2</v>
      </c>
      <c r="Y40" s="1">
        <f t="shared" si="14"/>
        <v>5.7679095376910239E-2</v>
      </c>
      <c r="Z40" s="1">
        <f t="shared" si="15"/>
        <v>0.23956202720001679</v>
      </c>
      <c r="AA40" s="1">
        <f t="shared" si="16"/>
        <v>0.2</v>
      </c>
      <c r="AB40" s="1">
        <f t="shared" si="24"/>
        <v>2.3628965423450285E-4</v>
      </c>
      <c r="AC40" s="1">
        <f t="shared" si="17"/>
        <v>3.2472197918344639E-3</v>
      </c>
    </row>
    <row r="41" spans="1:29" x14ac:dyDescent="0.35">
      <c r="A41" s="1" t="s">
        <v>18</v>
      </c>
      <c r="B41" s="1">
        <v>0.9</v>
      </c>
      <c r="C41" s="1">
        <v>1.05</v>
      </c>
      <c r="D41" s="1">
        <v>0</v>
      </c>
      <c r="E41" s="1">
        <v>1</v>
      </c>
      <c r="F41" s="2">
        <f>+VLOOKUP($A41,'All effects'!$AO$11:$AZ$123,F$1,FALSE)</f>
        <v>744313423.38508296</v>
      </c>
      <c r="G41" s="2">
        <f>+VLOOKUP($A41,'All effects'!$AO$11:$AZ$123,G$1,FALSE)</f>
        <v>1342835189.4709101</v>
      </c>
      <c r="H41" s="2">
        <f>+VLOOKUP($A41,'All effects'!$AO$11:$AZ$123,H$1,FALSE)</f>
        <v>832596682.29156899</v>
      </c>
      <c r="I41" s="2">
        <f>+VLOOKUP($A41,'All effects'!$AO$11:$AZ$123,I$1,FALSE)</f>
        <v>1482833374.9889901</v>
      </c>
      <c r="J41" s="2">
        <f>+VLOOKUP($A41,'All effects'!$AO$11:$AZ$123,J$1,FALSE)</f>
        <v>972594867.81808603</v>
      </c>
      <c r="K41" s="2">
        <f>+VLOOKUP($A41,'All effects'!$AO$11:$AZ$123,K$1,FALSE)</f>
        <v>33694828.573533133</v>
      </c>
      <c r="L41" s="2">
        <f>+VLOOKUP($A41,'All effects'!$AO$11:$AZ$123,L$1,FALSE)</f>
        <v>123267599.45886603</v>
      </c>
      <c r="M41" s="2">
        <f>+VLOOKUP($A41,'All effects'!$AO$11:$AZ$123,M$1,FALSE)</f>
        <v>598521766.08582973</v>
      </c>
      <c r="N41" s="2">
        <f>+VLOOKUP($A41,'All effects'!$AO$11:$AZ$123,N$1,FALSE)</f>
        <v>-50425414.632742397</v>
      </c>
      <c r="O41" s="1">
        <f t="shared" si="5"/>
        <v>2416949.2797442912</v>
      </c>
      <c r="P41" s="1">
        <f t="shared" si="6"/>
        <v>4360481.0044220556</v>
      </c>
      <c r="Q41" s="1">
        <f t="shared" si="7"/>
        <v>2703624.425353101</v>
      </c>
      <c r="R41" s="1">
        <f t="shared" si="8"/>
        <v>4815085.8832573127</v>
      </c>
      <c r="S41" s="1">
        <f t="shared" si="9"/>
        <v>3158229.3042157548</v>
      </c>
      <c r="T41" s="1">
        <f t="shared" si="10"/>
        <v>109414.51422645457</v>
      </c>
      <c r="U41" s="1">
        <f t="shared" si="11"/>
        <v>400276.98865478364</v>
      </c>
      <c r="V41" s="1">
        <f t="shared" si="30"/>
        <v>1943531.7246777725</v>
      </c>
      <c r="W41" s="1">
        <f t="shared" si="30"/>
        <v>-163742.40440691283</v>
      </c>
      <c r="X41" s="1">
        <f t="shared" si="13"/>
        <v>8.5502397236307037E-2</v>
      </c>
      <c r="Y41" s="1">
        <f t="shared" si="14"/>
        <v>5.7679095376914652E-2</v>
      </c>
      <c r="Z41" s="1">
        <f t="shared" si="15"/>
        <v>0.23956202720001679</v>
      </c>
      <c r="AA41" s="1">
        <f t="shared" si="16"/>
        <v>0.2</v>
      </c>
      <c r="AB41" s="1">
        <f t="shared" si="24"/>
        <v>2.3628965423452093E-4</v>
      </c>
      <c r="AC41" s="1">
        <f t="shared" si="17"/>
        <v>3.2472197918347124E-3</v>
      </c>
    </row>
    <row r="42" spans="1:29" x14ac:dyDescent="0.35">
      <c r="A42" s="1" t="s">
        <v>23</v>
      </c>
      <c r="B42" s="1">
        <v>0.9</v>
      </c>
      <c r="C42" s="1">
        <v>1.1000000000000001</v>
      </c>
      <c r="D42" s="1">
        <v>0</v>
      </c>
      <c r="E42" s="1">
        <v>1</v>
      </c>
      <c r="F42" s="2">
        <f>+VLOOKUP($A42,'All effects'!$AO$11:$AZ$123,F$1,FALSE)</f>
        <v>-3797423893.70785</v>
      </c>
      <c r="G42" s="2">
        <f>+VLOOKUP($A42,'All effects'!$AO$11:$AZ$123,G$1,FALSE)</f>
        <v>-3206821003.6264901</v>
      </c>
      <c r="H42" s="2">
        <f>+VLOOKUP($A42,'All effects'!$AO$11:$AZ$123,H$1,FALSE)</f>
        <v>-141264048.054764</v>
      </c>
      <c r="I42" s="2">
        <f>+VLOOKUP($A42,'All effects'!$AO$11:$AZ$123,I$1,FALSE)</f>
        <v>-2964430764.3627701</v>
      </c>
      <c r="J42" s="2">
        <f>+VLOOKUP($A42,'All effects'!$AO$11:$AZ$123,J$1,FALSE)</f>
        <v>101126191.21739601</v>
      </c>
      <c r="K42" s="2">
        <f>+VLOOKUP($A42,'All effects'!$AO$11:$AZ$123,K$1,FALSE)</f>
        <v>42440668.294626586</v>
      </c>
      <c r="L42" s="2">
        <f>+VLOOKUP($A42,'All effects'!$AO$11:$AZ$123,L$1,FALSE)</f>
        <v>234229507.11169276</v>
      </c>
      <c r="M42" s="2">
        <f>+VLOOKUP($A42,'All effects'!$AO$11:$AZ$123,M$1,FALSE)</f>
        <v>590602890.08136082</v>
      </c>
      <c r="N42" s="2">
        <f>+VLOOKUP($A42,'All effects'!$AO$11:$AZ$123,N$1,FALSE)</f>
        <v>-50601400.446653239</v>
      </c>
      <c r="O42" s="1">
        <f t="shared" si="5"/>
        <v>-39892.957626075899</v>
      </c>
      <c r="P42" s="1">
        <f t="shared" si="6"/>
        <v>-33688.515686661936</v>
      </c>
      <c r="Q42" s="1">
        <f t="shared" si="7"/>
        <v>-1484.0167547463707</v>
      </c>
      <c r="R42" s="1">
        <f t="shared" si="8"/>
        <v>-31142.141140500749</v>
      </c>
      <c r="S42" s="1">
        <f t="shared" si="9"/>
        <v>1062.3577915034828</v>
      </c>
      <c r="T42" s="1">
        <f t="shared" si="10"/>
        <v>445.85061591497339</v>
      </c>
      <c r="U42" s="1">
        <f t="shared" si="11"/>
        <v>2460.6438637167012</v>
      </c>
      <c r="V42" s="1">
        <f t="shared" si="30"/>
        <v>6204.4419394139722</v>
      </c>
      <c r="W42" s="1">
        <f t="shared" si="30"/>
        <v>-531.58129835945499</v>
      </c>
      <c r="X42" s="1">
        <f t="shared" si="13"/>
        <v>8.5502397236307037E-2</v>
      </c>
      <c r="Y42" s="1">
        <f t="shared" si="14"/>
        <v>1.8660097647635486E-4</v>
      </c>
      <c r="Z42" s="1">
        <f t="shared" si="15"/>
        <v>0.23956202720001679</v>
      </c>
      <c r="AA42" s="1">
        <f t="shared" si="16"/>
        <v>0.2</v>
      </c>
      <c r="AB42" s="1">
        <f t="shared" si="24"/>
        <v>7.6443432275238329E-7</v>
      </c>
      <c r="AC42" s="1">
        <f t="shared" si="17"/>
        <v>1.0505268503781373E-5</v>
      </c>
    </row>
    <row r="43" spans="1:29" x14ac:dyDescent="0.35">
      <c r="A43" s="1" t="s">
        <v>25</v>
      </c>
      <c r="B43" s="1">
        <v>0.94999999999999896</v>
      </c>
      <c r="C43" s="1">
        <v>0.9</v>
      </c>
      <c r="D43" s="1">
        <v>0</v>
      </c>
      <c r="E43" s="1">
        <v>1</v>
      </c>
      <c r="F43" s="2">
        <f>+VLOOKUP($A43,'All effects'!$AO$11:$AZ$123,F$1,FALSE)</f>
        <v>1687657956.2008901</v>
      </c>
      <c r="G43" s="2">
        <f>+VLOOKUP($A43,'All effects'!$AO$11:$AZ$123,G$1,FALSE)</f>
        <v>2290174370.57792</v>
      </c>
      <c r="H43" s="2">
        <f>+VLOOKUP($A43,'All effects'!$AO$11:$AZ$123,H$1,FALSE)</f>
        <v>514904714.91871899</v>
      </c>
      <c r="I43" s="2">
        <f>+VLOOKUP($A43,'All effects'!$AO$11:$AZ$123,I$1,FALSE)</f>
        <v>2364546801.71736</v>
      </c>
      <c r="J43" s="2">
        <f>+VLOOKUP($A43,'All effects'!$AO$11:$AZ$123,J$1,FALSE)</f>
        <v>589277146.06659806</v>
      </c>
      <c r="K43" s="2">
        <f>+VLOOKUP($A43,'All effects'!$AO$11:$AZ$123,K$1,FALSE)</f>
        <v>21817029.815039974</v>
      </c>
      <c r="L43" s="2">
        <f>+VLOOKUP($A43,'All effects'!$AO$11:$AZ$123,L$1,FALSE)</f>
        <v>45507760.746669389</v>
      </c>
      <c r="M43" s="2">
        <f>+VLOOKUP($A43,'All effects'!$AO$11:$AZ$123,M$1,FALSE)</f>
        <v>602516414.37702835</v>
      </c>
      <c r="N43" s="2">
        <f>+VLOOKUP($A43,'All effects'!$AO$11:$AZ$123,N$1,FALSE)</f>
        <v>-50681700.207807615</v>
      </c>
      <c r="O43" s="1">
        <f t="shared" si="5"/>
        <v>22182.78525517516</v>
      </c>
      <c r="P43" s="1">
        <f t="shared" si="6"/>
        <v>30102.335649694101</v>
      </c>
      <c r="Q43" s="1">
        <f t="shared" si="7"/>
        <v>6767.9713628888385</v>
      </c>
      <c r="R43" s="1">
        <f t="shared" si="8"/>
        <v>31079.896098367812</v>
      </c>
      <c r="S43" s="1">
        <f t="shared" si="9"/>
        <v>7745.5318116734734</v>
      </c>
      <c r="T43" s="1">
        <f t="shared" si="10"/>
        <v>286.76574273512159</v>
      </c>
      <c r="U43" s="1">
        <f t="shared" si="11"/>
        <v>598.15964507389333</v>
      </c>
      <c r="V43" s="1">
        <f t="shared" si="30"/>
        <v>7919.5503945189193</v>
      </c>
      <c r="W43" s="1">
        <f t="shared" si="30"/>
        <v>-666.16654633489986</v>
      </c>
      <c r="X43" s="1">
        <f t="shared" si="13"/>
        <v>0.10698004544142981</v>
      </c>
      <c r="Y43" s="1">
        <f t="shared" si="14"/>
        <v>1.8660097647635801E-4</v>
      </c>
      <c r="Z43" s="1">
        <f t="shared" si="15"/>
        <v>0.23956202720001679</v>
      </c>
      <c r="AA43" s="1">
        <f t="shared" si="16"/>
        <v>0.2</v>
      </c>
      <c r="AB43" s="1">
        <f t="shared" si="24"/>
        <v>9.5645527176299894E-7</v>
      </c>
      <c r="AC43" s="1">
        <f t="shared" si="17"/>
        <v>1.3144123886993744E-5</v>
      </c>
    </row>
    <row r="44" spans="1:29" x14ac:dyDescent="0.35">
      <c r="A44" s="1" t="s">
        <v>26</v>
      </c>
      <c r="B44" s="1">
        <v>0.94999999999999896</v>
      </c>
      <c r="C44" s="1">
        <v>0.94999999999999896</v>
      </c>
      <c r="D44" s="1">
        <v>0</v>
      </c>
      <c r="E44" s="1">
        <v>1</v>
      </c>
      <c r="F44" s="2">
        <f>+VLOOKUP($A44,'All effects'!$AO$11:$AZ$123,F$1,FALSE)</f>
        <v>3308012737.6347699</v>
      </c>
      <c r="G44" s="2">
        <f>+VLOOKUP($A44,'All effects'!$AO$11:$AZ$123,G$1,FALSE)</f>
        <v>3909060073.2146602</v>
      </c>
      <c r="H44" s="2">
        <f>+VLOOKUP($A44,'All effects'!$AO$11:$AZ$123,H$1,FALSE)</f>
        <v>1461445133.11639</v>
      </c>
      <c r="I44" s="2">
        <f>+VLOOKUP($A44,'All effects'!$AO$11:$AZ$123,I$1,FALSE)</f>
        <v>3974968898.1618299</v>
      </c>
      <c r="J44" s="2">
        <f>+VLOOKUP($A44,'All effects'!$AO$11:$AZ$123,J$1,FALSE)</f>
        <v>1527353958.072</v>
      </c>
      <c r="K44" s="2">
        <f>+VLOOKUP($A44,'All effects'!$AO$11:$AZ$123,K$1,FALSE)</f>
        <v>12047737.064400069</v>
      </c>
      <c r="L44" s="2">
        <f>+VLOOKUP($A44,'All effects'!$AO$11:$AZ$123,L$1,FALSE)</f>
        <v>27383504.078743551</v>
      </c>
      <c r="M44" s="2">
        <f>+VLOOKUP($A44,'All effects'!$AO$11:$AZ$123,M$1,FALSE)</f>
        <v>601047335.57989395</v>
      </c>
      <c r="N44" s="2">
        <f>+VLOOKUP($A44,'All effects'!$AO$11:$AZ$123,N$1,FALSE)</f>
        <v>-50573057.932821818</v>
      </c>
      <c r="O44" s="1">
        <f t="shared" si="5"/>
        <v>13440126.157187594</v>
      </c>
      <c r="P44" s="1">
        <f t="shared" si="6"/>
        <v>15882121.59593886</v>
      </c>
      <c r="Q44" s="1">
        <f t="shared" si="7"/>
        <v>5937705.9638942443</v>
      </c>
      <c r="R44" s="1">
        <f t="shared" si="8"/>
        <v>16149902.584834119</v>
      </c>
      <c r="S44" s="1">
        <f t="shared" si="9"/>
        <v>6205486.9528237963</v>
      </c>
      <c r="T44" s="1">
        <f t="shared" si="10"/>
        <v>48948.755309188113</v>
      </c>
      <c r="U44" s="1">
        <f t="shared" si="11"/>
        <v>111256.4487001708</v>
      </c>
      <c r="V44" s="1">
        <f t="shared" si="30"/>
        <v>2441995.4387512798</v>
      </c>
      <c r="W44" s="1">
        <f t="shared" si="30"/>
        <v>-205473.29550425906</v>
      </c>
      <c r="X44" s="1">
        <f t="shared" si="13"/>
        <v>0.10698004544142981</v>
      </c>
      <c r="Y44" s="1">
        <f t="shared" si="14"/>
        <v>5.7679095376910239E-2</v>
      </c>
      <c r="Z44" s="1">
        <f t="shared" si="15"/>
        <v>0.23956202720001679</v>
      </c>
      <c r="AA44" s="1">
        <f t="shared" si="16"/>
        <v>0.2</v>
      </c>
      <c r="AB44" s="1">
        <f t="shared" si="24"/>
        <v>2.9564408442823043E-4</v>
      </c>
      <c r="AC44" s="1">
        <f t="shared" si="17"/>
        <v>4.06290036440346E-3</v>
      </c>
    </row>
    <row r="45" spans="1:29" x14ac:dyDescent="0.35">
      <c r="A45" s="1" t="s">
        <v>36</v>
      </c>
      <c r="B45" s="1">
        <v>0.94999999999999896</v>
      </c>
      <c r="C45" s="1">
        <v>1.05</v>
      </c>
      <c r="D45" s="1">
        <v>0</v>
      </c>
      <c r="E45" s="1">
        <v>1</v>
      </c>
      <c r="F45" s="2">
        <f>+VLOOKUP($A45,'All effects'!$AO$11:$AZ$123,F$1,FALSE)</f>
        <v>-1389994092.0421901</v>
      </c>
      <c r="G45" s="2">
        <f>+VLOOKUP($A45,'All effects'!$AO$11:$AZ$123,G$1,FALSE)</f>
        <v>-785778007.97826898</v>
      </c>
      <c r="H45" s="2">
        <f>+VLOOKUP($A45,'All effects'!$AO$11:$AZ$123,H$1,FALSE)</f>
        <v>210419215.45554501</v>
      </c>
      <c r="I45" s="2">
        <f>+VLOOKUP($A45,'All effects'!$AO$11:$AZ$123,I$1,FALSE)</f>
        <v>-603725908.44620895</v>
      </c>
      <c r="J45" s="2">
        <f>+VLOOKUP($A45,'All effects'!$AO$11:$AZ$123,J$1,FALSE)</f>
        <v>392471314.99604702</v>
      </c>
      <c r="K45" s="2">
        <f>+VLOOKUP($A45,'All effects'!$AO$11:$AZ$123,K$1,FALSE)</f>
        <v>45874525.728271864</v>
      </c>
      <c r="L45" s="2">
        <f>+VLOOKUP($A45,'All effects'!$AO$11:$AZ$123,L$1,FALSE)</f>
        <v>177066487.57751536</v>
      </c>
      <c r="M45" s="2">
        <f>+VLOOKUP($A45,'All effects'!$AO$11:$AZ$123,M$1,FALSE)</f>
        <v>604216084.06392384</v>
      </c>
      <c r="N45" s="2">
        <f>+VLOOKUP($A45,'All effects'!$AO$11:$AZ$123,N$1,FALSE)</f>
        <v>-50860137.6828169</v>
      </c>
      <c r="O45" s="1">
        <f t="shared" si="5"/>
        <v>-5647407.5030773021</v>
      </c>
      <c r="P45" s="1">
        <f t="shared" si="6"/>
        <v>-3192537.7549553779</v>
      </c>
      <c r="Q45" s="1">
        <f t="shared" si="7"/>
        <v>854912.30715188931</v>
      </c>
      <c r="R45" s="1">
        <f t="shared" si="8"/>
        <v>-2452878.2134260996</v>
      </c>
      <c r="S45" s="1">
        <f t="shared" si="9"/>
        <v>1594571.8487154664</v>
      </c>
      <c r="T45" s="1">
        <f t="shared" si="10"/>
        <v>186383.6272982459</v>
      </c>
      <c r="U45" s="1">
        <f t="shared" si="11"/>
        <v>719403.49690238293</v>
      </c>
      <c r="V45" s="1">
        <f t="shared" si="30"/>
        <v>2454869.7481219354</v>
      </c>
      <c r="W45" s="1">
        <f t="shared" si="30"/>
        <v>-206639.67192514273</v>
      </c>
      <c r="X45" s="1">
        <f t="shared" si="13"/>
        <v>0.10698004544142981</v>
      </c>
      <c r="Y45" s="1">
        <f t="shared" si="14"/>
        <v>5.7679095376914652E-2</v>
      </c>
      <c r="Z45" s="1">
        <f t="shared" si="15"/>
        <v>0.23956202720001679</v>
      </c>
      <c r="AA45" s="1">
        <f t="shared" si="16"/>
        <v>0.2</v>
      </c>
      <c r="AB45" s="1">
        <f t="shared" si="24"/>
        <v>2.9564408442825303E-4</v>
      </c>
      <c r="AC45" s="1">
        <f t="shared" si="17"/>
        <v>4.0629003644037705E-3</v>
      </c>
    </row>
    <row r="46" spans="1:29" x14ac:dyDescent="0.35">
      <c r="A46" s="1" t="s">
        <v>41</v>
      </c>
      <c r="B46" s="1">
        <v>0.94999999999999896</v>
      </c>
      <c r="C46" s="1">
        <v>1.1000000000000001</v>
      </c>
      <c r="D46" s="1">
        <v>0</v>
      </c>
      <c r="E46" s="1">
        <v>1</v>
      </c>
      <c r="F46" s="2">
        <f>+VLOOKUP($A46,'All effects'!$AO$11:$AZ$123,F$1,FALSE)</f>
        <v>1380180806.38849</v>
      </c>
      <c r="G46" s="2">
        <f>+VLOOKUP($A46,'All effects'!$AO$11:$AZ$123,G$1,FALSE)</f>
        <v>1985744908.1558001</v>
      </c>
      <c r="H46" s="2">
        <f>+VLOOKUP($A46,'All effects'!$AO$11:$AZ$123,H$1,FALSE)</f>
        <v>712788042.38501596</v>
      </c>
      <c r="I46" s="2">
        <f>+VLOOKUP($A46,'All effects'!$AO$11:$AZ$123,I$1,FALSE)</f>
        <v>2105571299.39958</v>
      </c>
      <c r="J46" s="2">
        <f>+VLOOKUP($A46,'All effects'!$AO$11:$AZ$123,J$1,FALSE)</f>
        <v>832614433.63723803</v>
      </c>
      <c r="K46" s="2">
        <f>+VLOOKUP($A46,'All effects'!$AO$11:$AZ$123,K$1,FALSE)</f>
        <v>27175518.316557951</v>
      </c>
      <c r="L46" s="2">
        <f>+VLOOKUP($A46,'All effects'!$AO$11:$AZ$123,L$1,FALSE)</f>
        <v>96426726.70774962</v>
      </c>
      <c r="M46" s="2">
        <f>+VLOOKUP($A46,'All effects'!$AO$11:$AZ$123,M$1,FALSE)</f>
        <v>605564101.76730728</v>
      </c>
      <c r="N46" s="2">
        <f>+VLOOKUP($A46,'All effects'!$AO$11:$AZ$123,N$1,FALSE)</f>
        <v>-50575182.852588803</v>
      </c>
      <c r="O46" s="1">
        <f t="shared" ref="O46:O77" si="31">+F46*$AC46</f>
        <v>18141.267505620934</v>
      </c>
      <c r="P46" s="1">
        <f t="shared" ref="P46:P77" si="32">+G46*$AC46</f>
        <v>26100.877080766408</v>
      </c>
      <c r="Q46" s="1">
        <f t="shared" ref="Q46:Q77" si="33">+H46*$AC46</f>
        <v>9368.9743342762395</v>
      </c>
      <c r="R46" s="1">
        <f t="shared" ref="R46:R77" si="34">+I46*$AC46</f>
        <v>27675.890012206008</v>
      </c>
      <c r="S46" s="1">
        <f t="shared" ref="S46:S77" si="35">+J46*$AC46</f>
        <v>10943.987265826803</v>
      </c>
      <c r="T46" s="1">
        <f t="shared" ref="T46:T77" si="36">+K46*$AC46</f>
        <v>357.19837944609935</v>
      </c>
      <c r="U46" s="1">
        <f t="shared" ref="U46:U77" si="37">+L46*$AC46</f>
        <v>1267.4448418639279</v>
      </c>
      <c r="V46" s="1">
        <f t="shared" ref="V46:W61" si="38">+M46*$AC46</f>
        <v>7959.6095751454395</v>
      </c>
      <c r="W46" s="1">
        <f t="shared" si="38"/>
        <v>-664.76646902177765</v>
      </c>
      <c r="X46" s="1">
        <f t="shared" ref="X46:X77" si="39">+VLOOKUP(B46,$AE$14:$AI$26,3,FALSE)</f>
        <v>0.10698004544142981</v>
      </c>
      <c r="Y46" s="1">
        <f t="shared" ref="Y46:Y77" si="40">+VLOOKUP(C46,$AK$14:$AO$22,3,FALSE)</f>
        <v>1.8660097647635486E-4</v>
      </c>
      <c r="Z46" s="1">
        <f t="shared" ref="Z46:Z77" si="41">+VLOOKUP(D46,$AQ$14:$AU$18,3,FALSE)</f>
        <v>0.23956202720001679</v>
      </c>
      <c r="AA46" s="1">
        <f t="shared" ref="AA46:AA77" si="42">+VLOOKUP(E46,$AW$14:$BA$18,3,FALSE)</f>
        <v>0.2</v>
      </c>
      <c r="AB46" s="1">
        <f t="shared" si="24"/>
        <v>9.5645527176298285E-7</v>
      </c>
      <c r="AC46" s="1">
        <f t="shared" ref="AC46:AC77" si="43">+AB46/SUM($AB$14:$AB$125)</f>
        <v>1.3144123886993522E-5</v>
      </c>
    </row>
    <row r="47" spans="1:29" x14ac:dyDescent="0.35">
      <c r="A47" s="1" t="s">
        <v>73</v>
      </c>
      <c r="B47" s="1">
        <v>1.05</v>
      </c>
      <c r="C47" s="1">
        <v>0.9</v>
      </c>
      <c r="D47" s="1">
        <v>0</v>
      </c>
      <c r="E47" s="1">
        <v>1</v>
      </c>
      <c r="F47" s="2">
        <f>+VLOOKUP($A47,'All effects'!$AO$11:$AZ$123,F$1,FALSE)</f>
        <v>2816614679.8656402</v>
      </c>
      <c r="G47" s="2">
        <f>+VLOOKUP($A47,'All effects'!$AO$11:$AZ$123,G$1,FALSE)</f>
        <v>3411365456.5402298</v>
      </c>
      <c r="H47" s="2">
        <f>+VLOOKUP($A47,'All effects'!$AO$11:$AZ$123,H$1,FALSE)</f>
        <v>860979133.509848</v>
      </c>
      <c r="I47" s="2">
        <f>+VLOOKUP($A47,'All effects'!$AO$11:$AZ$123,I$1,FALSE)</f>
        <v>3471961434.1929102</v>
      </c>
      <c r="J47" s="2">
        <f>+VLOOKUP($A47,'All effects'!$AO$11:$AZ$123,J$1,FALSE)</f>
        <v>921575111.17097104</v>
      </c>
      <c r="K47" s="2">
        <f>+VLOOKUP($A47,'All effects'!$AO$11:$AZ$123,K$1,FALSE)</f>
        <v>26773371.304108579</v>
      </c>
      <c r="L47" s="2">
        <f>+VLOOKUP($A47,'All effects'!$AO$11:$AZ$123,L$1,FALSE)</f>
        <v>35864698.540400289</v>
      </c>
      <c r="M47" s="2">
        <f>+VLOOKUP($A47,'All effects'!$AO$11:$AZ$123,M$1,FALSE)</f>
        <v>594750776.67458928</v>
      </c>
      <c r="N47" s="2">
        <f>+VLOOKUP($A47,'All effects'!$AO$11:$AZ$123,N$1,FALSE)</f>
        <v>-51504650.416388713</v>
      </c>
      <c r="O47" s="1">
        <f t="shared" si="31"/>
        <v>32043.776953108551</v>
      </c>
      <c r="P47" s="1">
        <f t="shared" si="32"/>
        <v>38810.077422492512</v>
      </c>
      <c r="Q47" s="1">
        <f t="shared" si="33"/>
        <v>9795.1003070062488</v>
      </c>
      <c r="R47" s="1">
        <f t="shared" si="34"/>
        <v>39499.459610989325</v>
      </c>
      <c r="S47" s="1">
        <f t="shared" si="35"/>
        <v>10484.482495599115</v>
      </c>
      <c r="T47" s="1">
        <f t="shared" si="36"/>
        <v>304.59258218186142</v>
      </c>
      <c r="U47" s="1">
        <f t="shared" si="37"/>
        <v>408.02187417907174</v>
      </c>
      <c r="V47" s="1">
        <f t="shared" si="38"/>
        <v>6766.300469383953</v>
      </c>
      <c r="W47" s="1">
        <f t="shared" si="38"/>
        <v>-585.95289649960853</v>
      </c>
      <c r="X47" s="1">
        <f t="shared" si="39"/>
        <v>9.2594970120099068E-2</v>
      </c>
      <c r="Y47" s="1">
        <f t="shared" si="40"/>
        <v>1.8660097647635801E-4</v>
      </c>
      <c r="Z47" s="1">
        <f t="shared" si="41"/>
        <v>0.23956202720001679</v>
      </c>
      <c r="AA47" s="1">
        <f t="shared" si="42"/>
        <v>0.2</v>
      </c>
      <c r="AB47" s="1">
        <f t="shared" si="24"/>
        <v>8.2784548225484909E-7</v>
      </c>
      <c r="AC47" s="1">
        <f t="shared" si="43"/>
        <v>1.1376698837143433E-5</v>
      </c>
    </row>
    <row r="48" spans="1:29" x14ac:dyDescent="0.35">
      <c r="A48" s="1" t="s">
        <v>74</v>
      </c>
      <c r="B48" s="1">
        <v>1.05</v>
      </c>
      <c r="C48" s="1">
        <v>0.94999999999999896</v>
      </c>
      <c r="D48" s="1">
        <v>0</v>
      </c>
      <c r="E48" s="1">
        <v>1</v>
      </c>
      <c r="F48" s="2">
        <f>+VLOOKUP($A48,'All effects'!$AO$11:$AZ$123,F$1,FALSE)</f>
        <v>947460678.239622</v>
      </c>
      <c r="G48" s="2">
        <f>+VLOOKUP($A48,'All effects'!$AO$11:$AZ$123,G$1,FALSE)</f>
        <v>1548018469.9082699</v>
      </c>
      <c r="H48" s="2">
        <f>+VLOOKUP($A48,'All effects'!$AO$11:$AZ$123,H$1,FALSE)</f>
        <v>681997808.38878703</v>
      </c>
      <c r="I48" s="2">
        <f>+VLOOKUP($A48,'All effects'!$AO$11:$AZ$123,I$1,FALSE)</f>
        <v>1632736009.5987999</v>
      </c>
      <c r="J48" s="2">
        <f>+VLOOKUP($A48,'All effects'!$AO$11:$AZ$123,J$1,FALSE)</f>
        <v>766715348.08775198</v>
      </c>
      <c r="K48" s="2">
        <f>+VLOOKUP($A48,'All effects'!$AO$11:$AZ$123,K$1,FALSE)</f>
        <v>31747039.6577783</v>
      </c>
      <c r="L48" s="2">
        <f>+VLOOKUP($A48,'All effects'!$AO$11:$AZ$123,L$1,FALSE)</f>
        <v>65377389.138621837</v>
      </c>
      <c r="M48" s="2">
        <f>+VLOOKUP($A48,'All effects'!$AO$11:$AZ$123,M$1,FALSE)</f>
        <v>600557791.66865408</v>
      </c>
      <c r="N48" s="2">
        <f>+VLOOKUP($A48,'All effects'!$AO$11:$AZ$123,N$1,FALSE)</f>
        <v>-51087190.209679566</v>
      </c>
      <c r="O48" s="1">
        <f t="shared" si="31"/>
        <v>3331823.4828411145</v>
      </c>
      <c r="P48" s="1">
        <f t="shared" si="32"/>
        <v>5443734.4033054486</v>
      </c>
      <c r="Q48" s="1">
        <f t="shared" si="33"/>
        <v>2398301.4445072827</v>
      </c>
      <c r="R48" s="1">
        <f t="shared" si="34"/>
        <v>5741650.6067239139</v>
      </c>
      <c r="S48" s="1">
        <f t="shared" si="35"/>
        <v>2696217.6479554102</v>
      </c>
      <c r="T48" s="1">
        <f t="shared" si="36"/>
        <v>111641.0788034015</v>
      </c>
      <c r="U48" s="1">
        <f t="shared" si="37"/>
        <v>229904.97165921598</v>
      </c>
      <c r="V48" s="1">
        <f t="shared" si="38"/>
        <v>2111910.9204643564</v>
      </c>
      <c r="W48" s="1">
        <f t="shared" si="38"/>
        <v>-179652.31056262623</v>
      </c>
      <c r="X48" s="1">
        <f t="shared" si="39"/>
        <v>9.2594970120099068E-2</v>
      </c>
      <c r="Y48" s="1">
        <f t="shared" si="40"/>
        <v>5.7679095376910239E-2</v>
      </c>
      <c r="Z48" s="1">
        <f t="shared" si="41"/>
        <v>0.23956202720001679</v>
      </c>
      <c r="AA48" s="1">
        <f t="shared" si="42"/>
        <v>0.2</v>
      </c>
      <c r="AB48" s="1">
        <f t="shared" si="24"/>
        <v>2.5589029291264958E-4</v>
      </c>
      <c r="AC48" s="1">
        <f t="shared" si="43"/>
        <v>3.5165823335609331E-3</v>
      </c>
    </row>
    <row r="49" spans="1:29" x14ac:dyDescent="0.35">
      <c r="A49" s="1" t="s">
        <v>84</v>
      </c>
      <c r="B49" s="1">
        <v>1.05</v>
      </c>
      <c r="C49" s="1">
        <v>1.05</v>
      </c>
      <c r="D49" s="1">
        <v>0</v>
      </c>
      <c r="E49" s="1">
        <v>1</v>
      </c>
      <c r="F49" s="2">
        <f>+VLOOKUP($A49,'All effects'!$AO$11:$AZ$123,F$1,FALSE)</f>
        <v>-1270514245.2527201</v>
      </c>
      <c r="G49" s="2">
        <f>+VLOOKUP($A49,'All effects'!$AO$11:$AZ$123,G$1,FALSE)</f>
        <v>-667087064.42370296</v>
      </c>
      <c r="H49" s="2">
        <f>+VLOOKUP($A49,'All effects'!$AO$11:$AZ$123,H$1,FALSE)</f>
        <v>-43197520.22208</v>
      </c>
      <c r="I49" s="2">
        <f>+VLOOKUP($A49,'All effects'!$AO$11:$AZ$123,I$1,FALSE)</f>
        <v>-529707092.31900603</v>
      </c>
      <c r="J49" s="2">
        <f>+VLOOKUP($A49,'All effects'!$AO$11:$AZ$123,J$1,FALSE)</f>
        <v>94182451.891058907</v>
      </c>
      <c r="K49" s="2">
        <f>+VLOOKUP($A49,'All effects'!$AO$11:$AZ$123,K$1,FALSE)</f>
        <v>22976513.281238776</v>
      </c>
      <c r="L49" s="2">
        <f>+VLOOKUP($A49,'All effects'!$AO$11:$AZ$123,L$1,FALSE)</f>
        <v>109433042.35490236</v>
      </c>
      <c r="M49" s="2">
        <f>+VLOOKUP($A49,'All effects'!$AO$11:$AZ$123,M$1,FALSE)</f>
        <v>603427180.82901859</v>
      </c>
      <c r="N49" s="2">
        <f>+VLOOKUP($A49,'All effects'!$AO$11:$AZ$123,N$1,FALSE)</f>
        <v>-50923443.031032987</v>
      </c>
      <c r="O49" s="1">
        <f t="shared" si="31"/>
        <v>-4467867.9493935611</v>
      </c>
      <c r="P49" s="1">
        <f t="shared" si="32"/>
        <v>-2345866.5856995983</v>
      </c>
      <c r="Q49" s="1">
        <f t="shared" si="33"/>
        <v>-151907.63646661935</v>
      </c>
      <c r="R49" s="1">
        <f t="shared" si="34"/>
        <v>-1862758.6028110899</v>
      </c>
      <c r="S49" s="1">
        <f t="shared" si="35"/>
        <v>331200.34645157569</v>
      </c>
      <c r="T49" s="1">
        <f t="shared" si="36"/>
        <v>80798.800691638637</v>
      </c>
      <c r="U49" s="1">
        <f t="shared" si="37"/>
        <v>384830.30345310451</v>
      </c>
      <c r="V49" s="1">
        <f t="shared" si="38"/>
        <v>2122001.3636939684</v>
      </c>
      <c r="W49" s="1">
        <f t="shared" si="38"/>
        <v>-179076.48012704097</v>
      </c>
      <c r="X49" s="1">
        <f t="shared" si="39"/>
        <v>9.2594970120099068E-2</v>
      </c>
      <c r="Y49" s="1">
        <f t="shared" si="40"/>
        <v>5.7679095376914652E-2</v>
      </c>
      <c r="Z49" s="1">
        <f t="shared" si="41"/>
        <v>0.23956202720001679</v>
      </c>
      <c r="AA49" s="1">
        <f t="shared" si="42"/>
        <v>0.2</v>
      </c>
      <c r="AB49" s="1">
        <f t="shared" si="24"/>
        <v>2.5589029291266926E-4</v>
      </c>
      <c r="AC49" s="1">
        <f t="shared" si="43"/>
        <v>3.5165823335612033E-3</v>
      </c>
    </row>
    <row r="50" spans="1:29" x14ac:dyDescent="0.35">
      <c r="A50" s="1" t="s">
        <v>89</v>
      </c>
      <c r="B50" s="1">
        <v>1.05</v>
      </c>
      <c r="C50" s="1">
        <v>1.1000000000000001</v>
      </c>
      <c r="D50" s="1">
        <v>0</v>
      </c>
      <c r="E50" s="1">
        <v>1</v>
      </c>
      <c r="F50" s="2">
        <f>+VLOOKUP($A50,'All effects'!$AO$11:$AZ$123,F$1,FALSE)</f>
        <v>782233977.896909</v>
      </c>
      <c r="G50" s="2">
        <f>+VLOOKUP($A50,'All effects'!$AO$11:$AZ$123,G$1,FALSE)</f>
        <v>1385926818.8189499</v>
      </c>
      <c r="H50" s="2">
        <f>+VLOOKUP($A50,'All effects'!$AO$11:$AZ$123,H$1,FALSE)</f>
        <v>485808502.27743298</v>
      </c>
      <c r="I50" s="2">
        <f>+VLOOKUP($A50,'All effects'!$AO$11:$AZ$123,I$1,FALSE)</f>
        <v>1472418765.1566</v>
      </c>
      <c r="J50" s="2">
        <f>+VLOOKUP($A50,'All effects'!$AO$11:$AZ$123,J$1,FALSE)</f>
        <v>572300448.62352598</v>
      </c>
      <c r="K50" s="2">
        <f>+VLOOKUP($A50,'All effects'!$AO$11:$AZ$123,K$1,FALSE)</f>
        <v>28381163.468457926</v>
      </c>
      <c r="L50" s="2">
        <f>+VLOOKUP($A50,'All effects'!$AO$11:$AZ$123,L$1,FALSE)</f>
        <v>63786643.419334173</v>
      </c>
      <c r="M50" s="2">
        <f>+VLOOKUP($A50,'All effects'!$AO$11:$AZ$123,M$1,FALSE)</f>
        <v>603692840.92204094</v>
      </c>
      <c r="N50" s="2">
        <f>+VLOOKUP($A50,'All effects'!$AO$11:$AZ$123,N$1,FALSE)</f>
        <v>-51086466.386773683</v>
      </c>
      <c r="O50" s="1">
        <f t="shared" si="31"/>
        <v>8899.2403867136945</v>
      </c>
      <c r="P50" s="1">
        <f t="shared" si="32"/>
        <v>15767.272028023177</v>
      </c>
      <c r="Q50" s="1">
        <f t="shared" si="33"/>
        <v>5526.8970229339711</v>
      </c>
      <c r="R50" s="1">
        <f t="shared" si="34"/>
        <v>16751.264853344976</v>
      </c>
      <c r="S50" s="1">
        <f t="shared" si="35"/>
        <v>6510.8898483518224</v>
      </c>
      <c r="T50" s="1">
        <f t="shared" si="36"/>
        <v>322.88394942837749</v>
      </c>
      <c r="U50" s="1">
        <f t="shared" si="37"/>
        <v>725.6814320140096</v>
      </c>
      <c r="V50" s="1">
        <f t="shared" si="38"/>
        <v>6868.0316413094824</v>
      </c>
      <c r="W50" s="1">
        <f t="shared" si="38"/>
        <v>-581.19534273616534</v>
      </c>
      <c r="X50" s="1">
        <f t="shared" si="39"/>
        <v>9.2594970120099068E-2</v>
      </c>
      <c r="Y50" s="1">
        <f t="shared" si="40"/>
        <v>1.8660097647635486E-4</v>
      </c>
      <c r="Z50" s="1">
        <f t="shared" si="41"/>
        <v>0.23956202720001679</v>
      </c>
      <c r="AA50" s="1">
        <f t="shared" si="42"/>
        <v>0.2</v>
      </c>
      <c r="AB50" s="1">
        <f t="shared" si="24"/>
        <v>8.2784548225483501E-7</v>
      </c>
      <c r="AC50" s="1">
        <f t="shared" si="43"/>
        <v>1.137669883714324E-5</v>
      </c>
    </row>
    <row r="51" spans="1:29" x14ac:dyDescent="0.35">
      <c r="A51" s="1" t="s">
        <v>91</v>
      </c>
      <c r="B51" s="1">
        <v>1.1000000000000001</v>
      </c>
      <c r="C51" s="1">
        <v>0.9</v>
      </c>
      <c r="D51" s="1">
        <v>0</v>
      </c>
      <c r="E51" s="1">
        <v>1</v>
      </c>
      <c r="F51" s="2">
        <f>+VLOOKUP($A51,'All effects'!$AO$11:$AZ$123,F$1,FALSE)</f>
        <v>1355192221.1490099</v>
      </c>
      <c r="G51" s="2">
        <f>+VLOOKUP($A51,'All effects'!$AO$11:$AZ$123,G$1,FALSE)</f>
        <v>1937430038.0399599</v>
      </c>
      <c r="H51" s="2">
        <f>+VLOOKUP($A51,'All effects'!$AO$11:$AZ$123,H$1,FALSE)</f>
        <v>867222953.20556498</v>
      </c>
      <c r="I51" s="2">
        <f>+VLOOKUP($A51,'All effects'!$AO$11:$AZ$123,I$1,FALSE)</f>
        <v>2035031849.3450401</v>
      </c>
      <c r="J51" s="2">
        <f>+VLOOKUP($A51,'All effects'!$AO$11:$AZ$123,J$1,FALSE)</f>
        <v>964824764.51908803</v>
      </c>
      <c r="K51" s="2">
        <f>+VLOOKUP($A51,'All effects'!$AO$11:$AZ$123,K$1,FALSE)</f>
        <v>38947633.715730108</v>
      </c>
      <c r="L51" s="2">
        <f>+VLOOKUP($A51,'All effects'!$AO$11:$AZ$123,L$1,FALSE)</f>
        <v>84281740.118678883</v>
      </c>
      <c r="M51" s="2">
        <f>+VLOOKUP($A51,'All effects'!$AO$11:$AZ$123,M$1,FALSE)</f>
        <v>582237816.89094663</v>
      </c>
      <c r="N51" s="2">
        <f>+VLOOKUP($A51,'All effects'!$AO$11:$AZ$123,N$1,FALSE)</f>
        <v>-52267704.902132787</v>
      </c>
      <c r="O51" s="1">
        <f t="shared" si="31"/>
        <v>11259.094389084361</v>
      </c>
      <c r="P51" s="1">
        <f t="shared" si="32"/>
        <v>16096.393803119896</v>
      </c>
      <c r="Q51" s="1">
        <f t="shared" si="33"/>
        <v>7204.9890297063112</v>
      </c>
      <c r="R51" s="1">
        <f t="shared" si="34"/>
        <v>16907.280988627634</v>
      </c>
      <c r="S51" s="1">
        <f t="shared" si="35"/>
        <v>8015.8762152841919</v>
      </c>
      <c r="T51" s="1">
        <f t="shared" si="36"/>
        <v>323.58146497113995</v>
      </c>
      <c r="U51" s="1">
        <f t="shared" si="37"/>
        <v>700.2224868645726</v>
      </c>
      <c r="V51" s="1">
        <f t="shared" si="38"/>
        <v>4837.2994140355077</v>
      </c>
      <c r="W51" s="1">
        <f t="shared" si="38"/>
        <v>-434.24616361431532</v>
      </c>
      <c r="X51" s="1">
        <f t="shared" si="39"/>
        <v>6.7619770758894304E-2</v>
      </c>
      <c r="Y51" s="1">
        <f t="shared" si="40"/>
        <v>1.8660097647635801E-4</v>
      </c>
      <c r="Z51" s="1">
        <f t="shared" si="41"/>
        <v>0.23956202720001679</v>
      </c>
      <c r="AA51" s="1">
        <f t="shared" si="42"/>
        <v>0.2</v>
      </c>
      <c r="AB51" s="1">
        <f t="shared" si="24"/>
        <v>6.0455467139578684E-7</v>
      </c>
      <c r="AC51" s="1">
        <f t="shared" si="43"/>
        <v>8.3081161575280092E-6</v>
      </c>
    </row>
    <row r="52" spans="1:29" x14ac:dyDescent="0.35">
      <c r="A52" s="1" t="s">
        <v>92</v>
      </c>
      <c r="B52" s="1">
        <v>1.1000000000000001</v>
      </c>
      <c r="C52" s="1">
        <v>0.94999999999999896</v>
      </c>
      <c r="D52" s="1">
        <v>0</v>
      </c>
      <c r="E52" s="1">
        <v>1</v>
      </c>
      <c r="F52" s="2">
        <f>+VLOOKUP($A52,'All effects'!$AO$11:$AZ$123,F$1,FALSE)</f>
        <v>1022437413.0444</v>
      </c>
      <c r="G52" s="2">
        <f>+VLOOKUP($A52,'All effects'!$AO$11:$AZ$123,G$1,FALSE)</f>
        <v>1607147458.0599</v>
      </c>
      <c r="H52" s="2">
        <f>+VLOOKUP($A52,'All effects'!$AO$11:$AZ$123,H$1,FALSE)</f>
        <v>904640603.99956095</v>
      </c>
      <c r="I52" s="2">
        <f>+VLOOKUP($A52,'All effects'!$AO$11:$AZ$123,I$1,FALSE)</f>
        <v>1701178588.7658899</v>
      </c>
      <c r="J52" s="2">
        <f>+VLOOKUP($A52,'All effects'!$AO$11:$AZ$123,J$1,FALSE)</f>
        <v>998671734.71398699</v>
      </c>
      <c r="K52" s="2">
        <f>+VLOOKUP($A52,'All effects'!$AO$11:$AZ$123,K$1,FALSE)</f>
        <v>38178879.934489585</v>
      </c>
      <c r="L52" s="2">
        <f>+VLOOKUP($A52,'All effects'!$AO$11:$AZ$123,L$1,FALSE)</f>
        <v>80170084.539126664</v>
      </c>
      <c r="M52" s="2">
        <f>+VLOOKUP($A52,'All effects'!$AO$11:$AZ$123,M$1,FALSE)</f>
        <v>584710045.01550102</v>
      </c>
      <c r="N52" s="2">
        <f>+VLOOKUP($A52,'All effects'!$AO$11:$AZ$123,N$1,FALSE)</f>
        <v>-52039926.101346366</v>
      </c>
      <c r="O52" s="1">
        <f t="shared" si="31"/>
        <v>2625692.2423003702</v>
      </c>
      <c r="P52" s="1">
        <f t="shared" si="32"/>
        <v>4127269.3653644584</v>
      </c>
      <c r="Q52" s="1">
        <f t="shared" si="33"/>
        <v>2323181.6301781</v>
      </c>
      <c r="R52" s="1">
        <f t="shared" si="34"/>
        <v>4368748.01948989</v>
      </c>
      <c r="S52" s="1">
        <f t="shared" si="35"/>
        <v>2564660.2843251964</v>
      </c>
      <c r="T52" s="1">
        <f t="shared" si="36"/>
        <v>98046.088283501929</v>
      </c>
      <c r="U52" s="1">
        <f t="shared" si="37"/>
        <v>205882.49838409285</v>
      </c>
      <c r="V52" s="1">
        <f t="shared" si="38"/>
        <v>1501577.1230640905</v>
      </c>
      <c r="W52" s="1">
        <f t="shared" si="38"/>
        <v>-133642.24402482423</v>
      </c>
      <c r="X52" s="1">
        <f t="shared" si="39"/>
        <v>6.7619770758894304E-2</v>
      </c>
      <c r="Y52" s="1">
        <f t="shared" si="40"/>
        <v>5.7679095376910239E-2</v>
      </c>
      <c r="Z52" s="1">
        <f t="shared" si="41"/>
        <v>0.23956202720001679</v>
      </c>
      <c r="AA52" s="1">
        <f t="shared" si="42"/>
        <v>0.2</v>
      </c>
      <c r="AB52" s="1">
        <f t="shared" si="24"/>
        <v>1.8687022549644699E-4</v>
      </c>
      <c r="AC52" s="1">
        <f t="shared" si="43"/>
        <v>2.5680713643704937E-3</v>
      </c>
    </row>
    <row r="53" spans="1:29" x14ac:dyDescent="0.35">
      <c r="A53" s="1" t="s">
        <v>102</v>
      </c>
      <c r="B53" s="1">
        <v>1.1000000000000001</v>
      </c>
      <c r="C53" s="1">
        <v>1.05</v>
      </c>
      <c r="D53" s="1">
        <v>0</v>
      </c>
      <c r="E53" s="1">
        <v>1</v>
      </c>
      <c r="F53" s="2">
        <f>+VLOOKUP($A53,'All effects'!$AO$11:$AZ$123,F$1,FALSE)</f>
        <v>317139189.364245</v>
      </c>
      <c r="G53" s="2">
        <f>+VLOOKUP($A53,'All effects'!$AO$11:$AZ$123,G$1,FALSE)</f>
        <v>918571979.84337997</v>
      </c>
      <c r="H53" s="2">
        <f>+VLOOKUP($A53,'All effects'!$AO$11:$AZ$123,H$1,FALSE)</f>
        <v>648593419.84301996</v>
      </c>
      <c r="I53" s="2">
        <f>+VLOOKUP($A53,'All effects'!$AO$11:$AZ$123,I$1,FALSE)</f>
        <v>1034938893.9794101</v>
      </c>
      <c r="J53" s="2">
        <f>+VLOOKUP($A53,'All effects'!$AO$11:$AZ$123,J$1,FALSE)</f>
        <v>764960333.98749602</v>
      </c>
      <c r="K53" s="2">
        <f>+VLOOKUP($A53,'All effects'!$AO$11:$AZ$123,K$1,FALSE)</f>
        <v>53651256.221741281</v>
      </c>
      <c r="L53" s="2">
        <f>+VLOOKUP($A53,'All effects'!$AO$11:$AZ$123,L$1,FALSE)</f>
        <v>117943121.4507848</v>
      </c>
      <c r="M53" s="2">
        <f>+VLOOKUP($A53,'All effects'!$AO$11:$AZ$123,M$1,FALSE)</f>
        <v>601432790.47913337</v>
      </c>
      <c r="N53" s="2">
        <f>+VLOOKUP($A53,'All effects'!$AO$11:$AZ$123,N$1,FALSE)</f>
        <v>-52075048.90699099</v>
      </c>
      <c r="O53" s="1">
        <f t="shared" si="31"/>
        <v>814436.07072605134</v>
      </c>
      <c r="P53" s="1">
        <f t="shared" si="32"/>
        <v>2358958.3975490751</v>
      </c>
      <c r="Q53" s="1">
        <f t="shared" si="33"/>
        <v>1665634.1886181161</v>
      </c>
      <c r="R53" s="1">
        <f t="shared" si="34"/>
        <v>2657796.9375019968</v>
      </c>
      <c r="S53" s="1">
        <f t="shared" si="35"/>
        <v>1964472.7285927278</v>
      </c>
      <c r="T53" s="1">
        <f t="shared" si="36"/>
        <v>137780.25476556862</v>
      </c>
      <c r="U53" s="1">
        <f t="shared" si="37"/>
        <v>302886.35282225494</v>
      </c>
      <c r="V53" s="1">
        <f t="shared" si="38"/>
        <v>1544522.3268230194</v>
      </c>
      <c r="W53" s="1">
        <f t="shared" si="38"/>
        <v>-133732.44189624678</v>
      </c>
      <c r="X53" s="1">
        <f t="shared" si="39"/>
        <v>6.7619770758894304E-2</v>
      </c>
      <c r="Y53" s="1">
        <f t="shared" si="40"/>
        <v>5.7679095376914652E-2</v>
      </c>
      <c r="Z53" s="1">
        <f t="shared" si="41"/>
        <v>0.23956202720001679</v>
      </c>
      <c r="AA53" s="1">
        <f t="shared" si="42"/>
        <v>0.2</v>
      </c>
      <c r="AB53" s="1">
        <f t="shared" si="24"/>
        <v>1.8687022549646127E-4</v>
      </c>
      <c r="AC53" s="1">
        <f t="shared" si="43"/>
        <v>2.5680713643706902E-3</v>
      </c>
    </row>
    <row r="54" spans="1:29" x14ac:dyDescent="0.35">
      <c r="A54" s="1" t="s">
        <v>107</v>
      </c>
      <c r="B54" s="1">
        <v>1.1000000000000001</v>
      </c>
      <c r="C54" s="1">
        <v>1.1000000000000001</v>
      </c>
      <c r="D54" s="1">
        <v>0</v>
      </c>
      <c r="E54" s="1">
        <v>1</v>
      </c>
      <c r="F54" s="2">
        <f>+VLOOKUP($A54,'All effects'!$AO$11:$AZ$123,F$1,FALSE)</f>
        <v>-1469379140.27003</v>
      </c>
      <c r="G54" s="2">
        <f>+VLOOKUP($A54,'All effects'!$AO$11:$AZ$123,G$1,FALSE)</f>
        <v>-863363773.12835896</v>
      </c>
      <c r="H54" s="2">
        <f>+VLOOKUP($A54,'All effects'!$AO$11:$AZ$123,H$1,FALSE)</f>
        <v>-5360848.9647160703</v>
      </c>
      <c r="I54" s="2">
        <f>+VLOOKUP($A54,'All effects'!$AO$11:$AZ$123,I$1,FALSE)</f>
        <v>-716478526.685709</v>
      </c>
      <c r="J54" s="2">
        <f>+VLOOKUP($A54,'All effects'!$AO$11:$AZ$123,J$1,FALSE)</f>
        <v>141524397.48637599</v>
      </c>
      <c r="K54" s="2">
        <f>+VLOOKUP($A54,'All effects'!$AO$11:$AZ$123,K$1,FALSE)</f>
        <v>41090844.832517609</v>
      </c>
      <c r="L54" s="2">
        <f>+VLOOKUP($A54,'All effects'!$AO$11:$AZ$123,L$1,FALSE)</f>
        <v>135860453.31651205</v>
      </c>
      <c r="M54" s="2">
        <f>+VLOOKUP($A54,'All effects'!$AO$11:$AZ$123,M$1,FALSE)</f>
        <v>606015367.14167762</v>
      </c>
      <c r="N54" s="2">
        <f>+VLOOKUP($A54,'All effects'!$AO$11:$AZ$123,N$1,FALSE)</f>
        <v>-52115637.958655983</v>
      </c>
      <c r="O54" s="1">
        <f t="shared" si="31"/>
        <v>-12207.772576811847</v>
      </c>
      <c r="P54" s="1">
        <f t="shared" si="32"/>
        <v>-7172.9265133519457</v>
      </c>
      <c r="Q54" s="1">
        <f t="shared" si="33"/>
        <v>-44.538555901824139</v>
      </c>
      <c r="R54" s="1">
        <f t="shared" si="34"/>
        <v>-5952.5868240793025</v>
      </c>
      <c r="S54" s="1">
        <f t="shared" si="35"/>
        <v>1175.8011334409571</v>
      </c>
      <c r="T54" s="1">
        <f t="shared" si="36"/>
        <v>341.38751187951016</v>
      </c>
      <c r="U54" s="1">
        <f t="shared" si="37"/>
        <v>1128.7444273679746</v>
      </c>
      <c r="V54" s="1">
        <f t="shared" si="38"/>
        <v>5034.846063459956</v>
      </c>
      <c r="W54" s="1">
        <f t="shared" si="38"/>
        <v>-432.98277378418254</v>
      </c>
      <c r="X54" s="1">
        <f t="shared" si="39"/>
        <v>6.7619770758894304E-2</v>
      </c>
      <c r="Y54" s="1">
        <f t="shared" si="40"/>
        <v>1.8660097647635486E-4</v>
      </c>
      <c r="Z54" s="1">
        <f t="shared" si="41"/>
        <v>0.23956202720001679</v>
      </c>
      <c r="AA54" s="1">
        <f t="shared" si="42"/>
        <v>0.2</v>
      </c>
      <c r="AB54" s="1">
        <f t="shared" si="24"/>
        <v>6.0455467139577667E-7</v>
      </c>
      <c r="AC54" s="1">
        <f t="shared" si="43"/>
        <v>8.3081161575278703E-6</v>
      </c>
    </row>
    <row r="55" spans="1:29" x14ac:dyDescent="0.35">
      <c r="A55" s="1" t="s">
        <v>109</v>
      </c>
      <c r="B55" s="1">
        <v>1.19999999999999</v>
      </c>
      <c r="C55" s="1">
        <v>0.9</v>
      </c>
      <c r="D55" s="1">
        <v>0</v>
      </c>
      <c r="E55" s="1">
        <v>1</v>
      </c>
      <c r="F55" s="2">
        <f>+VLOOKUP($A55,'All effects'!$AO$11:$AZ$123,F$1,FALSE)</f>
        <v>-349236767.45245802</v>
      </c>
      <c r="G55" s="2">
        <f>+VLOOKUP($A55,'All effects'!$AO$11:$AZ$123,G$1,FALSE)</f>
        <v>236473480.227292</v>
      </c>
      <c r="H55" s="2">
        <f>+VLOOKUP($A55,'All effects'!$AO$11:$AZ$123,H$1,FALSE)</f>
        <v>794156170.008793</v>
      </c>
      <c r="I55" s="2">
        <f>+VLOOKUP($A55,'All effects'!$AO$11:$AZ$123,I$1,FALSE)</f>
        <v>362732607.95842397</v>
      </c>
      <c r="J55" s="2">
        <f>+VLOOKUP($A55,'All effects'!$AO$11:$AZ$123,J$1,FALSE)</f>
        <v>920415297.74836504</v>
      </c>
      <c r="K55" s="2">
        <f>+VLOOKUP($A55,'All effects'!$AO$11:$AZ$123,K$1,FALSE)</f>
        <v>59224679.235705905</v>
      </c>
      <c r="L55" s="2">
        <f>+VLOOKUP($A55,'All effects'!$AO$11:$AZ$123,L$1,FALSE)</f>
        <v>132747015.83028094</v>
      </c>
      <c r="M55" s="2">
        <f>+VLOOKUP($A55,'All effects'!$AO$11:$AZ$123,M$1,FALSE)</f>
        <v>585710247.67974901</v>
      </c>
      <c r="N55" s="2">
        <f>+VLOOKUP($A55,'All effects'!$AO$11:$AZ$123,N$1,FALSE)</f>
        <v>-52736791.136556178</v>
      </c>
      <c r="O55" s="1">
        <f t="shared" si="31"/>
        <v>-1057.7420112657728</v>
      </c>
      <c r="P55" s="1">
        <f t="shared" si="32"/>
        <v>716.21306201868606</v>
      </c>
      <c r="Q55" s="1">
        <f t="shared" si="33"/>
        <v>2405.2803794164524</v>
      </c>
      <c r="R55" s="1">
        <f t="shared" si="34"/>
        <v>1098.6171962717324</v>
      </c>
      <c r="S55" s="1">
        <f t="shared" si="35"/>
        <v>2787.6845136950615</v>
      </c>
      <c r="T55" s="1">
        <f t="shared" si="36"/>
        <v>179.3752467367963</v>
      </c>
      <c r="U55" s="1">
        <f t="shared" si="37"/>
        <v>402.05416095819629</v>
      </c>
      <c r="V55" s="1">
        <f t="shared" si="38"/>
        <v>1773.9550732844557</v>
      </c>
      <c r="W55" s="1">
        <f t="shared" si="38"/>
        <v>-159.72522003164389</v>
      </c>
      <c r="X55" s="1">
        <f t="shared" si="39"/>
        <v>2.4650794910542041E-2</v>
      </c>
      <c r="Y55" s="1">
        <f t="shared" si="40"/>
        <v>1.8660097647635801E-4</v>
      </c>
      <c r="Z55" s="1">
        <f t="shared" si="41"/>
        <v>0.23956202720001679</v>
      </c>
      <c r="AA55" s="1">
        <f t="shared" si="42"/>
        <v>0.2</v>
      </c>
      <c r="AB55" s="1">
        <f t="shared" si="24"/>
        <v>2.2039047233574744E-7</v>
      </c>
      <c r="AC55" s="1">
        <f t="shared" si="43"/>
        <v>3.0287246643060406E-6</v>
      </c>
    </row>
    <row r="56" spans="1:29" x14ac:dyDescent="0.35">
      <c r="A56" s="1" t="s">
        <v>110</v>
      </c>
      <c r="B56" s="1">
        <v>1.19999999999999</v>
      </c>
      <c r="C56" s="1">
        <v>0.94999999999999896</v>
      </c>
      <c r="D56" s="1">
        <v>0</v>
      </c>
      <c r="E56" s="1">
        <v>1</v>
      </c>
      <c r="F56" s="2">
        <f>+VLOOKUP($A56,'All effects'!$AO$11:$AZ$123,F$1,FALSE)</f>
        <v>-1139894392.4953101</v>
      </c>
      <c r="G56" s="2">
        <f>+VLOOKUP($A56,'All effects'!$AO$11:$AZ$123,G$1,FALSE)</f>
        <v>-557268848.81859696</v>
      </c>
      <c r="H56" s="2">
        <f>+VLOOKUP($A56,'All effects'!$AO$11:$AZ$123,H$1,FALSE)</f>
        <v>371377083.73117101</v>
      </c>
      <c r="I56" s="2">
        <f>+VLOOKUP($A56,'All effects'!$AO$11:$AZ$123,I$1,FALSE)</f>
        <v>-400508464.80185002</v>
      </c>
      <c r="J56" s="2">
        <f>+VLOOKUP($A56,'All effects'!$AO$11:$AZ$123,J$1,FALSE)</f>
        <v>528137467.75635999</v>
      </c>
      <c r="K56" s="2">
        <f>+VLOOKUP($A56,'All effects'!$AO$11:$AZ$123,K$1,FALSE)</f>
        <v>40466027.466824643</v>
      </c>
      <c r="L56" s="2">
        <f>+VLOOKUP($A56,'All effects'!$AO$11:$AZ$123,L$1,FALSE)</f>
        <v>144499009.84401816</v>
      </c>
      <c r="M56" s="2">
        <f>+VLOOKUP($A56,'All effects'!$AO$11:$AZ$123,M$1,FALSE)</f>
        <v>582625543.67672026</v>
      </c>
      <c r="N56" s="2">
        <f>+VLOOKUP($A56,'All effects'!$AO$11:$AZ$123,N$1,FALSE)</f>
        <v>-52727401.639553107</v>
      </c>
      <c r="O56" s="1">
        <f t="shared" si="31"/>
        <v>-1067158.5292046368</v>
      </c>
      <c r="P56" s="1">
        <f t="shared" si="32"/>
        <v>-521709.91364821704</v>
      </c>
      <c r="Q56" s="1">
        <f t="shared" si="33"/>
        <v>347679.77197194105</v>
      </c>
      <c r="R56" s="1">
        <f t="shared" si="34"/>
        <v>-374952.30000765866</v>
      </c>
      <c r="S56" s="1">
        <f t="shared" si="35"/>
        <v>494437.38562040281</v>
      </c>
      <c r="T56" s="1">
        <f t="shared" si="36"/>
        <v>37883.918579263205</v>
      </c>
      <c r="U56" s="1">
        <f t="shared" si="37"/>
        <v>135278.62917116965</v>
      </c>
      <c r="V56" s="1">
        <f t="shared" si="38"/>
        <v>545448.61555642646</v>
      </c>
      <c r="W56" s="1">
        <f t="shared" si="38"/>
        <v>-49362.903048651642</v>
      </c>
      <c r="X56" s="1">
        <f t="shared" si="39"/>
        <v>2.4650794910542041E-2</v>
      </c>
      <c r="Y56" s="1">
        <f t="shared" si="40"/>
        <v>5.7679095376910239E-2</v>
      </c>
      <c r="Z56" s="1">
        <f t="shared" si="41"/>
        <v>0.23956202720001679</v>
      </c>
      <c r="AA56" s="1">
        <f t="shared" si="42"/>
        <v>0.2</v>
      </c>
      <c r="AB56" s="1">
        <f t="shared" si="24"/>
        <v>6.8123561377110214E-5</v>
      </c>
      <c r="AC56" s="1">
        <f t="shared" si="43"/>
        <v>9.3619069997225859E-4</v>
      </c>
    </row>
    <row r="57" spans="1:29" x14ac:dyDescent="0.35">
      <c r="A57" s="1" t="s">
        <v>112</v>
      </c>
      <c r="B57" s="1">
        <v>1.19999999999999</v>
      </c>
      <c r="C57" s="1">
        <v>1.05</v>
      </c>
      <c r="D57" s="1">
        <v>0</v>
      </c>
      <c r="E57" s="1">
        <v>1</v>
      </c>
      <c r="F57" s="2">
        <f>+VLOOKUP($A57,'All effects'!$AO$11:$AZ$123,F$1,FALSE)</f>
        <v>76312393.028229907</v>
      </c>
      <c r="G57" s="2">
        <f>+VLOOKUP($A57,'All effects'!$AO$11:$AZ$123,G$1,FALSE)</f>
        <v>643338257.53353</v>
      </c>
      <c r="H57" s="2">
        <f>+VLOOKUP($A57,'All effects'!$AO$11:$AZ$123,H$1,FALSE)</f>
        <v>712351299.88669002</v>
      </c>
      <c r="I57" s="2">
        <f>+VLOOKUP($A57,'All effects'!$AO$11:$AZ$123,I$1,FALSE)</f>
        <v>772947054.20383096</v>
      </c>
      <c r="J57" s="2">
        <f>+VLOOKUP($A57,'All effects'!$AO$11:$AZ$123,J$1,FALSE)</f>
        <v>841960096.56543303</v>
      </c>
      <c r="K57" s="2">
        <f>+VLOOKUP($A57,'All effects'!$AO$11:$AZ$123,K$1,FALSE)</f>
        <v>34148568.559206098</v>
      </c>
      <c r="L57" s="2">
        <f>+VLOOKUP($A57,'All effects'!$AO$11:$AZ$123,L$1,FALSE)</f>
        <v>111196627.81886257</v>
      </c>
      <c r="M57" s="2">
        <f>+VLOOKUP($A57,'All effects'!$AO$11:$AZ$123,M$1,FALSE)</f>
        <v>567025864.50529945</v>
      </c>
      <c r="N57" s="2">
        <f>+VLOOKUP($A57,'All effects'!$AO$11:$AZ$123,N$1,FALSE)</f>
        <v>-52560737.410644285</v>
      </c>
      <c r="O57" s="1">
        <f t="shared" si="31"/>
        <v>71442.952645662139</v>
      </c>
      <c r="P57" s="1">
        <f t="shared" si="32"/>
        <v>602287.29363929469</v>
      </c>
      <c r="Q57" s="1">
        <f t="shared" si="33"/>
        <v>666896.66206711961</v>
      </c>
      <c r="R57" s="1">
        <f t="shared" si="34"/>
        <v>723625.84371663525</v>
      </c>
      <c r="S57" s="1">
        <f t="shared" si="35"/>
        <v>788235.2121523635</v>
      </c>
      <c r="T57" s="1">
        <f t="shared" si="36"/>
        <v>31969.572302496268</v>
      </c>
      <c r="U57" s="1">
        <f t="shared" si="37"/>
        <v>104101.24883230364</v>
      </c>
      <c r="V57" s="1">
        <f t="shared" si="38"/>
        <v>530844.34099363198</v>
      </c>
      <c r="W57" s="1">
        <f t="shared" si="38"/>
        <v>-49206.873547532916</v>
      </c>
      <c r="X57" s="1">
        <f t="shared" si="39"/>
        <v>2.4650794910542041E-2</v>
      </c>
      <c r="Y57" s="1">
        <f t="shared" si="40"/>
        <v>5.7679095376914652E-2</v>
      </c>
      <c r="Z57" s="1">
        <f t="shared" si="41"/>
        <v>0.23956202720001679</v>
      </c>
      <c r="AA57" s="1">
        <f t="shared" si="42"/>
        <v>0.2</v>
      </c>
      <c r="AB57" s="1">
        <f t="shared" si="24"/>
        <v>6.8123561377115432E-5</v>
      </c>
      <c r="AC57" s="1">
        <f t="shared" si="43"/>
        <v>9.3619069997233025E-4</v>
      </c>
    </row>
    <row r="58" spans="1:29" x14ac:dyDescent="0.35">
      <c r="A58" s="1" t="s">
        <v>113</v>
      </c>
      <c r="B58" s="1">
        <v>1.19999999999999</v>
      </c>
      <c r="C58" s="1">
        <v>1.1000000000000001</v>
      </c>
      <c r="D58" s="1">
        <v>0</v>
      </c>
      <c r="E58" s="1">
        <v>1</v>
      </c>
      <c r="F58" s="2">
        <f>+VLOOKUP($A58,'All effects'!$AO$11:$AZ$123,F$1,FALSE)</f>
        <v>-3040686579.4078498</v>
      </c>
      <c r="G58" s="2">
        <f>+VLOOKUP($A58,'All effects'!$AO$11:$AZ$123,G$1,FALSE)</f>
        <v>-2475973834.1325798</v>
      </c>
      <c r="H58" s="2">
        <f>+VLOOKUP($A58,'All effects'!$AO$11:$AZ$123,H$1,FALSE)</f>
        <v>47496990.487777904</v>
      </c>
      <c r="I58" s="2">
        <f>+VLOOKUP($A58,'All effects'!$AO$11:$AZ$123,I$1,FALSE)</f>
        <v>-2298171146.72651</v>
      </c>
      <c r="J58" s="2">
        <f>+VLOOKUP($A58,'All effects'!$AO$11:$AZ$123,J$1,FALSE)</f>
        <v>225299677.90228999</v>
      </c>
      <c r="K58" s="2">
        <f>+VLOOKUP($A58,'All effects'!$AO$11:$AZ$123,K$1,FALSE)</f>
        <v>49587385.691169873</v>
      </c>
      <c r="L58" s="2">
        <f>+VLOOKUP($A58,'All effects'!$AO$11:$AZ$123,L$1,FALSE)</f>
        <v>174806925.50521812</v>
      </c>
      <c r="M58" s="2">
        <f>+VLOOKUP($A58,'All effects'!$AO$11:$AZ$123,M$1,FALSE)</f>
        <v>564712745.27526903</v>
      </c>
      <c r="N58" s="2">
        <f>+VLOOKUP($A58,'All effects'!$AO$11:$AZ$123,N$1,FALSE)</f>
        <v>-52583147.592022218</v>
      </c>
      <c r="O58" s="1">
        <f t="shared" si="31"/>
        <v>-9209.4024394767675</v>
      </c>
      <c r="P58" s="1">
        <f t="shared" si="32"/>
        <v>-7499.0430196136112</v>
      </c>
      <c r="Q58" s="1">
        <f t="shared" si="33"/>
        <v>143.8553065706399</v>
      </c>
      <c r="R58" s="1">
        <f t="shared" si="34"/>
        <v>-6960.5276348869602</v>
      </c>
      <c r="S58" s="1">
        <f t="shared" si="35"/>
        <v>682.37069132286081</v>
      </c>
      <c r="T58" s="1">
        <f t="shared" si="36"/>
        <v>150.18653808130009</v>
      </c>
      <c r="U58" s="1">
        <f t="shared" si="37"/>
        <v>529.44204676915388</v>
      </c>
      <c r="V58" s="1">
        <f t="shared" si="38"/>
        <v>1710.3594198631529</v>
      </c>
      <c r="W58" s="1">
        <f t="shared" si="38"/>
        <v>-159.25987603879977</v>
      </c>
      <c r="X58" s="1">
        <f t="shared" si="39"/>
        <v>2.4650794910542041E-2</v>
      </c>
      <c r="Y58" s="1">
        <f t="shared" si="40"/>
        <v>1.8660097647635486E-4</v>
      </c>
      <c r="Z58" s="1">
        <f t="shared" si="41"/>
        <v>0.23956202720001679</v>
      </c>
      <c r="AA58" s="1">
        <f t="shared" si="42"/>
        <v>0.2</v>
      </c>
      <c r="AB58" s="1">
        <f t="shared" si="24"/>
        <v>2.2039047233574374E-7</v>
      </c>
      <c r="AC58" s="1">
        <f t="shared" si="43"/>
        <v>3.0287246643059894E-6</v>
      </c>
    </row>
    <row r="59" spans="1:29" x14ac:dyDescent="0.35">
      <c r="A59" s="1" t="s">
        <v>9</v>
      </c>
      <c r="B59" s="1">
        <v>0.9</v>
      </c>
      <c r="C59" s="1">
        <v>0.94999999999999896</v>
      </c>
      <c r="D59" s="1">
        <v>-5.0000000000000001E-3</v>
      </c>
      <c r="E59" s="1">
        <v>0.9</v>
      </c>
      <c r="F59" s="2">
        <f>+VLOOKUP($A59,'All effects'!$AO$11:$AZ$123,F$1,FALSE)</f>
        <v>1735462083.9846599</v>
      </c>
      <c r="G59" s="2">
        <f>+VLOOKUP($A59,'All effects'!$AO$11:$AZ$123,G$1,FALSE)</f>
        <v>2341584833.1462002</v>
      </c>
      <c r="H59" s="2">
        <f>+VLOOKUP($A59,'All effects'!$AO$11:$AZ$123,H$1,FALSE)</f>
        <v>596643835.56329095</v>
      </c>
      <c r="I59" s="2">
        <f>+VLOOKUP($A59,'All effects'!$AO$11:$AZ$123,I$1,FALSE)</f>
        <v>2425787199.1220398</v>
      </c>
      <c r="J59" s="2">
        <f>+VLOOKUP($A59,'All effects'!$AO$11:$AZ$123,J$1,FALSE)</f>
        <v>680846201.54757202</v>
      </c>
      <c r="K59" s="2">
        <f>+VLOOKUP($A59,'All effects'!$AO$11:$AZ$123,K$1,FALSE)</f>
        <v>23860091.519843623</v>
      </c>
      <c r="L59" s="2">
        <f>+VLOOKUP($A59,'All effects'!$AO$11:$AZ$123,L$1,FALSE)</f>
        <v>50967050.945534587</v>
      </c>
      <c r="M59" s="2">
        <f>+VLOOKUP($A59,'All effects'!$AO$11:$AZ$123,M$1,FALSE)</f>
        <v>606122749.16153252</v>
      </c>
      <c r="N59" s="2">
        <f>+VLOOKUP($A59,'All effects'!$AO$11:$AZ$123,N$1,FALSE)</f>
        <v>-57095406.550148487</v>
      </c>
      <c r="O59" s="1">
        <f t="shared" si="31"/>
        <v>5116122.6691972548</v>
      </c>
      <c r="P59" s="1">
        <f t="shared" si="32"/>
        <v>6902965.7042127792</v>
      </c>
      <c r="Q59" s="1">
        <f t="shared" si="33"/>
        <v>1758899.3045319298</v>
      </c>
      <c r="R59" s="1">
        <f t="shared" si="34"/>
        <v>7151193.3303559758</v>
      </c>
      <c r="S59" s="1">
        <f t="shared" si="35"/>
        <v>2007126.9307000116</v>
      </c>
      <c r="T59" s="1">
        <f t="shared" si="36"/>
        <v>70339.280955948649</v>
      </c>
      <c r="U59" s="1">
        <f t="shared" si="37"/>
        <v>150250.29191411924</v>
      </c>
      <c r="V59" s="1">
        <f t="shared" si="38"/>
        <v>1786843.035015502</v>
      </c>
      <c r="W59" s="1">
        <f t="shared" si="38"/>
        <v>-168316.61518502532</v>
      </c>
      <c r="X59" s="1">
        <f t="shared" si="39"/>
        <v>8.5502397236307037E-2</v>
      </c>
      <c r="Y59" s="1">
        <f t="shared" si="40"/>
        <v>5.7679095376910239E-2</v>
      </c>
      <c r="Z59" s="1">
        <f t="shared" si="41"/>
        <v>0.21748640442715655</v>
      </c>
      <c r="AA59" s="1">
        <f t="shared" si="42"/>
        <v>0.2</v>
      </c>
      <c r="AB59" s="1">
        <f t="shared" si="24"/>
        <v>2.145155803840788E-4</v>
      </c>
      <c r="AC59" s="1">
        <f t="shared" si="43"/>
        <v>2.9479887324593817E-3</v>
      </c>
    </row>
    <row r="60" spans="1:29" x14ac:dyDescent="0.35">
      <c r="A60" s="1" t="s">
        <v>10</v>
      </c>
      <c r="B60" s="1">
        <v>0.9</v>
      </c>
      <c r="C60" s="1">
        <v>0.94999999999999896</v>
      </c>
      <c r="D60" s="1">
        <v>-5.0000000000000001E-3</v>
      </c>
      <c r="E60" s="1">
        <v>1.3</v>
      </c>
      <c r="F60" s="2">
        <f>+VLOOKUP($A60,'All effects'!$AO$11:$AZ$123,F$1,FALSE)</f>
        <v>2102758598.0509601</v>
      </c>
      <c r="G60" s="2">
        <f>+VLOOKUP($A60,'All effects'!$AO$11:$AZ$123,G$1,FALSE)</f>
        <v>2708881538.38375</v>
      </c>
      <c r="H60" s="2">
        <f>+VLOOKUP($A60,'All effects'!$AO$11:$AZ$123,H$1,FALSE)</f>
        <v>631552437.12952399</v>
      </c>
      <c r="I60" s="2">
        <f>+VLOOKUP($A60,'All effects'!$AO$11:$AZ$123,I$1,FALSE)</f>
        <v>2767098629.6371498</v>
      </c>
      <c r="J60" s="2">
        <f>+VLOOKUP($A60,'All effects'!$AO$11:$AZ$123,J$1,FALSE)</f>
        <v>689769528.391366</v>
      </c>
      <c r="K60" s="2">
        <f>+VLOOKUP($A60,'All effects'!$AO$11:$AZ$123,K$1,FALSE)</f>
        <v>15221067.581651667</v>
      </c>
      <c r="L60" s="2">
        <f>+VLOOKUP($A60,'All effects'!$AO$11:$AZ$123,L$1,FALSE)</f>
        <v>36512224.810417116</v>
      </c>
      <c r="M60" s="2">
        <f>+VLOOKUP($A60,'All effects'!$AO$11:$AZ$123,M$1,FALSE)</f>
        <v>606122940.3327837</v>
      </c>
      <c r="N60" s="2">
        <f>+VLOOKUP($A60,'All effects'!$AO$11:$AZ$123,N$1,FALSE)</f>
        <v>-36925934.024634384</v>
      </c>
      <c r="O60" s="1">
        <f t="shared" si="31"/>
        <v>6198908.6541363159</v>
      </c>
      <c r="P60" s="1">
        <f t="shared" si="32"/>
        <v>7985752.2527225306</v>
      </c>
      <c r="Q60" s="1">
        <f t="shared" si="33"/>
        <v>1861809.4686150989</v>
      </c>
      <c r="R60" s="1">
        <f t="shared" si="34"/>
        <v>8157375.5817741137</v>
      </c>
      <c r="S60" s="1">
        <f t="shared" si="35"/>
        <v>2033432.7976915685</v>
      </c>
      <c r="T60" s="1">
        <f t="shared" si="36"/>
        <v>44871.535726711882</v>
      </c>
      <c r="U60" s="1">
        <f t="shared" si="37"/>
        <v>107637.62733813353</v>
      </c>
      <c r="V60" s="1">
        <f t="shared" si="38"/>
        <v>1786843.5985861965</v>
      </c>
      <c r="W60" s="1">
        <f t="shared" si="38"/>
        <v>-108857.23744016066</v>
      </c>
      <c r="X60" s="1">
        <f t="shared" si="39"/>
        <v>8.5502397236307037E-2</v>
      </c>
      <c r="Y60" s="1">
        <f t="shared" si="40"/>
        <v>5.7679095376910239E-2</v>
      </c>
      <c r="Z60" s="1">
        <f t="shared" si="41"/>
        <v>0.21748640442715655</v>
      </c>
      <c r="AA60" s="1">
        <f t="shared" si="42"/>
        <v>0.2</v>
      </c>
      <c r="AB60" s="1">
        <f t="shared" si="24"/>
        <v>2.145155803840788E-4</v>
      </c>
      <c r="AC60" s="1">
        <f t="shared" si="43"/>
        <v>2.9479887324593817E-3</v>
      </c>
    </row>
    <row r="61" spans="1:29" x14ac:dyDescent="0.35">
      <c r="A61" s="1" t="s">
        <v>11</v>
      </c>
      <c r="B61" s="1">
        <v>0.9</v>
      </c>
      <c r="C61" s="1">
        <v>0.94999999999999896</v>
      </c>
      <c r="D61" s="1">
        <v>0.01</v>
      </c>
      <c r="E61" s="1">
        <v>0.9</v>
      </c>
      <c r="F61" s="2">
        <f>+VLOOKUP($A61,'All effects'!$AO$11:$AZ$123,F$1,FALSE)</f>
        <v>-624010787.63181496</v>
      </c>
      <c r="G61" s="2">
        <f>+VLOOKUP($A61,'All effects'!$AO$11:$AZ$123,G$1,FALSE)</f>
        <v>-7007173.4039192796</v>
      </c>
      <c r="H61" s="2">
        <f>+VLOOKUP($A61,'All effects'!$AO$11:$AZ$123,H$1,FALSE)</f>
        <v>624825684.07475495</v>
      </c>
      <c r="I61" s="2">
        <f>+VLOOKUP($A61,'All effects'!$AO$11:$AZ$123,I$1,FALSE)</f>
        <v>152090851.999744</v>
      </c>
      <c r="J61" s="2">
        <f>+VLOOKUP($A61,'All effects'!$AO$11:$AZ$123,J$1,FALSE)</f>
        <v>783923709.48686194</v>
      </c>
      <c r="K61" s="2">
        <f>+VLOOKUP($A61,'All effects'!$AO$11:$AZ$123,K$1,FALSE)</f>
        <v>45883469.000558287</v>
      </c>
      <c r="L61" s="2">
        <f>+VLOOKUP($A61,'All effects'!$AO$11:$AZ$123,L$1,FALSE)</f>
        <v>149789225.62721598</v>
      </c>
      <c r="M61" s="2">
        <f>+VLOOKUP($A61,'All effects'!$AO$11:$AZ$123,M$1,FALSE)</f>
        <v>617003614.2278949</v>
      </c>
      <c r="N61" s="2">
        <f>+VLOOKUP($A61,'All effects'!$AO$11:$AZ$123,N$1,FALSE)</f>
        <v>-55192268.777005911</v>
      </c>
      <c r="O61" s="1">
        <f t="shared" si="31"/>
        <v>-1376449.6150906137</v>
      </c>
      <c r="P61" s="1">
        <f t="shared" si="32"/>
        <v>-15456.49742899754</v>
      </c>
      <c r="Q61" s="1">
        <f t="shared" si="33"/>
        <v>1378247.1223091674</v>
      </c>
      <c r="R61" s="1">
        <f t="shared" si="34"/>
        <v>335483.61477585731</v>
      </c>
      <c r="S61" s="1">
        <f t="shared" si="35"/>
        <v>1729187.2345326473</v>
      </c>
      <c r="T61" s="1">
        <f t="shared" si="36"/>
        <v>101210.24266988259</v>
      </c>
      <c r="U61" s="1">
        <f t="shared" si="37"/>
        <v>330406.66290684917</v>
      </c>
      <c r="V61" s="1">
        <f t="shared" si="38"/>
        <v>1360993.1176616144</v>
      </c>
      <c r="W61" s="1">
        <f t="shared" si="38"/>
        <v>-121743.69196788901</v>
      </c>
      <c r="X61" s="1">
        <f t="shared" si="39"/>
        <v>8.5502397236307037E-2</v>
      </c>
      <c r="Y61" s="1">
        <f t="shared" si="40"/>
        <v>5.7679095376910239E-2</v>
      </c>
      <c r="Z61" s="1">
        <f t="shared" si="41"/>
        <v>0.16273258197283502</v>
      </c>
      <c r="AA61" s="1">
        <f t="shared" si="42"/>
        <v>0.2</v>
      </c>
      <c r="AB61" s="1">
        <f t="shared" si="24"/>
        <v>1.6050968501341178E-4</v>
      </c>
      <c r="AC61" s="1">
        <f t="shared" si="43"/>
        <v>2.2058106083620468E-3</v>
      </c>
    </row>
    <row r="62" spans="1:29" x14ac:dyDescent="0.35">
      <c r="A62" s="1" t="s">
        <v>12</v>
      </c>
      <c r="B62" s="1">
        <v>0.9</v>
      </c>
      <c r="C62" s="1">
        <v>0.94999999999999896</v>
      </c>
      <c r="D62" s="1">
        <v>0.01</v>
      </c>
      <c r="E62" s="1">
        <v>1.3</v>
      </c>
      <c r="F62" s="2">
        <f>+VLOOKUP($A62,'All effects'!$AO$11:$AZ$123,F$1,FALSE)</f>
        <v>862436425.20169401</v>
      </c>
      <c r="G62" s="2">
        <f>+VLOOKUP($A62,'All effects'!$AO$11:$AZ$123,G$1,FALSE)</f>
        <v>1479440467.5065701</v>
      </c>
      <c r="H62" s="2">
        <f>+VLOOKUP($A62,'All effects'!$AO$11:$AZ$123,H$1,FALSE)</f>
        <v>637553418.67328203</v>
      </c>
      <c r="I62" s="2">
        <f>+VLOOKUP($A62,'All effects'!$AO$11:$AZ$123,I$1,FALSE)</f>
        <v>1573561951.7615399</v>
      </c>
      <c r="J62" s="2">
        <f>+VLOOKUP($A62,'All effects'!$AO$11:$AZ$123,J$1,FALSE)</f>
        <v>731674902.93668795</v>
      </c>
      <c r="K62" s="2">
        <f>+VLOOKUP($A62,'All effects'!$AO$11:$AZ$123,K$1,FALSE)</f>
        <v>24655851.236959085</v>
      </c>
      <c r="L62" s="2">
        <f>+VLOOKUP($A62,'All effects'!$AO$11:$AZ$123,L$1,FALSE)</f>
        <v>84562971.948274732</v>
      </c>
      <c r="M62" s="2">
        <f>+VLOOKUP($A62,'All effects'!$AO$11:$AZ$123,M$1,FALSE)</f>
        <v>617004042.30488312</v>
      </c>
      <c r="N62" s="2">
        <f>+VLOOKUP($A62,'All effects'!$AO$11:$AZ$123,N$1,FALSE)</f>
        <v>-34214363.543648191</v>
      </c>
      <c r="O62" s="1">
        <f t="shared" si="31"/>
        <v>1902371.4157477375</v>
      </c>
      <c r="P62" s="1">
        <f t="shared" si="32"/>
        <v>3263365.4776660982</v>
      </c>
      <c r="Q62" s="1">
        <f t="shared" si="33"/>
        <v>1406322.094307015</v>
      </c>
      <c r="R62" s="1">
        <f t="shared" si="34"/>
        <v>3470979.6461104923</v>
      </c>
      <c r="S62" s="1">
        <f t="shared" si="35"/>
        <v>1613936.2627700171</v>
      </c>
      <c r="T62" s="1">
        <f t="shared" si="36"/>
        <v>54386.138216680847</v>
      </c>
      <c r="U62" s="1">
        <f t="shared" si="37"/>
        <v>186529.90059812658</v>
      </c>
      <c r="V62" s="1">
        <f t="shared" ref="V62:W77" si="44">+M62*$AC62</f>
        <v>1360994.0619183762</v>
      </c>
      <c r="W62" s="1">
        <f t="shared" si="44"/>
        <v>-75470.406062934853</v>
      </c>
      <c r="X62" s="1">
        <f t="shared" si="39"/>
        <v>8.5502397236307037E-2</v>
      </c>
      <c r="Y62" s="1">
        <f t="shared" si="40"/>
        <v>5.7679095376910239E-2</v>
      </c>
      <c r="Z62" s="1">
        <f t="shared" si="41"/>
        <v>0.16273258197283502</v>
      </c>
      <c r="AA62" s="1">
        <f t="shared" si="42"/>
        <v>0.2</v>
      </c>
      <c r="AB62" s="1">
        <f t="shared" si="24"/>
        <v>1.6050968501341178E-4</v>
      </c>
      <c r="AC62" s="1">
        <f t="shared" si="43"/>
        <v>2.2058106083620468E-3</v>
      </c>
    </row>
    <row r="63" spans="1:29" x14ac:dyDescent="0.35">
      <c r="A63" s="1" t="s">
        <v>14</v>
      </c>
      <c r="B63" s="1">
        <v>0.9</v>
      </c>
      <c r="C63" s="1">
        <v>1</v>
      </c>
      <c r="D63" s="1">
        <v>-5.0000000000000001E-3</v>
      </c>
      <c r="E63" s="1">
        <v>0.9</v>
      </c>
      <c r="F63" s="2">
        <f>+VLOOKUP($A63,'All effects'!$AO$11:$AZ$123,F$1,FALSE)</f>
        <v>-2027044492.8316</v>
      </c>
      <c r="G63" s="2">
        <f>+VLOOKUP($A63,'All effects'!$AO$11:$AZ$123,G$1,FALSE)</f>
        <v>-1429103498.61903</v>
      </c>
      <c r="H63" s="2">
        <f>+VLOOKUP($A63,'All effects'!$AO$11:$AZ$123,H$1,FALSE)</f>
        <v>466395555.43249202</v>
      </c>
      <c r="I63" s="2">
        <f>+VLOOKUP($A63,'All effects'!$AO$11:$AZ$123,I$1,FALSE)</f>
        <v>-1217457310.72896</v>
      </c>
      <c r="J63" s="2">
        <f>+VLOOKUP($A63,'All effects'!$AO$11:$AZ$123,J$1,FALSE)</f>
        <v>678041743.33100104</v>
      </c>
      <c r="K63" s="2">
        <f>+VLOOKUP($A63,'All effects'!$AO$11:$AZ$123,K$1,FALSE)</f>
        <v>67930042.215356544</v>
      </c>
      <c r="L63" s="2">
        <f>+VLOOKUP($A63,'All effects'!$AO$11:$AZ$123,L$1,FALSE)</f>
        <v>222532125.79844949</v>
      </c>
      <c r="M63" s="2">
        <f>+VLOOKUP($A63,'All effects'!$AO$11:$AZ$123,M$1,FALSE)</f>
        <v>597940994.21256483</v>
      </c>
      <c r="N63" s="2">
        <f>+VLOOKUP($A63,'All effects'!$AO$11:$AZ$123,N$1,FALSE)</f>
        <v>-57044104.306973666</v>
      </c>
      <c r="O63" s="1">
        <f t="shared" si="31"/>
        <v>-40403961.019445598</v>
      </c>
      <c r="P63" s="1">
        <f t="shared" si="32"/>
        <v>-28485532.633917168</v>
      </c>
      <c r="Q63" s="1">
        <f t="shared" si="33"/>
        <v>9296405.6329189818</v>
      </c>
      <c r="R63" s="1">
        <f t="shared" si="34"/>
        <v>-24266905.783018999</v>
      </c>
      <c r="S63" s="1">
        <f t="shared" si="35"/>
        <v>13515032.483985361</v>
      </c>
      <c r="T63" s="1">
        <f t="shared" si="36"/>
        <v>1354012.1035451666</v>
      </c>
      <c r="U63" s="1">
        <f t="shared" si="37"/>
        <v>4435610.2533176485</v>
      </c>
      <c r="V63" s="1">
        <f t="shared" si="44"/>
        <v>11918428.385528328</v>
      </c>
      <c r="W63" s="1">
        <f t="shared" si="44"/>
        <v>-1137028.7011256188</v>
      </c>
      <c r="X63" s="1">
        <f t="shared" si="39"/>
        <v>8.5502397236307037E-2</v>
      </c>
      <c r="Y63" s="1">
        <f t="shared" si="40"/>
        <v>0.38998983123577174</v>
      </c>
      <c r="Z63" s="1">
        <f t="shared" si="41"/>
        <v>0.21748640442715655</v>
      </c>
      <c r="AA63" s="1">
        <f t="shared" si="42"/>
        <v>0.2</v>
      </c>
      <c r="AB63" s="1">
        <f t="shared" si="24"/>
        <v>1.4504196788238874E-3</v>
      </c>
      <c r="AC63" s="1">
        <f t="shared" si="43"/>
        <v>1.9932449022371915E-2</v>
      </c>
    </row>
    <row r="64" spans="1:29" x14ac:dyDescent="0.35">
      <c r="A64" s="1" t="s">
        <v>15</v>
      </c>
      <c r="B64" s="1">
        <v>0.9</v>
      </c>
      <c r="C64" s="1">
        <v>1</v>
      </c>
      <c r="D64" s="1">
        <v>-5.0000000000000001E-3</v>
      </c>
      <c r="E64" s="1">
        <v>1.3</v>
      </c>
      <c r="F64" s="2">
        <f>+VLOOKUP($A64,'All effects'!$AO$11:$AZ$123,F$1,FALSE)</f>
        <v>-1914875921.5532601</v>
      </c>
      <c r="G64" s="2">
        <f>+VLOOKUP($A64,'All effects'!$AO$11:$AZ$123,G$1,FALSE)</f>
        <v>-1316977914.78</v>
      </c>
      <c r="H64" s="2">
        <f>+VLOOKUP($A64,'All effects'!$AO$11:$AZ$123,H$1,FALSE)</f>
        <v>618251227.28324497</v>
      </c>
      <c r="I64" s="2">
        <f>+VLOOKUP($A64,'All effects'!$AO$11:$AZ$123,I$1,FALSE)</f>
        <v>-1141487083.4031799</v>
      </c>
      <c r="J64" s="2">
        <f>+VLOOKUP($A64,'All effects'!$AO$11:$AZ$123,J$1,FALSE)</f>
        <v>793742058.66851103</v>
      </c>
      <c r="K64" s="2">
        <f>+VLOOKUP($A64,'All effects'!$AO$11:$AZ$123,K$1,FALSE)</f>
        <v>72826820.811549693</v>
      </c>
      <c r="L64" s="2">
        <f>+VLOOKUP($A64,'All effects'!$AO$11:$AZ$123,L$1,FALSE)</f>
        <v>211004432.93084806</v>
      </c>
      <c r="M64" s="2">
        <f>+VLOOKUP($A64,'All effects'!$AO$11:$AZ$123,M$1,FALSE)</f>
        <v>597898006.77325404</v>
      </c>
      <c r="N64" s="2">
        <f>+VLOOKUP($A64,'All effects'!$AO$11:$AZ$123,N$1,FALSE)</f>
        <v>-37313219.257524356</v>
      </c>
      <c r="O64" s="1">
        <f t="shared" si="31"/>
        <v>-38168166.690527797</v>
      </c>
      <c r="P64" s="1">
        <f t="shared" si="32"/>
        <v>-26250595.149942014</v>
      </c>
      <c r="Q64" s="1">
        <f t="shared" si="33"/>
        <v>12323261.070842152</v>
      </c>
      <c r="R64" s="1">
        <f t="shared" si="34"/>
        <v>-22752633.099629883</v>
      </c>
      <c r="S64" s="1">
        <f t="shared" si="35"/>
        <v>15821223.121322634</v>
      </c>
      <c r="T64" s="1">
        <f t="shared" si="36"/>
        <v>1451616.8932876282</v>
      </c>
      <c r="U64" s="1">
        <f t="shared" si="37"/>
        <v>4205835.1028886223</v>
      </c>
      <c r="V64" s="1">
        <f t="shared" si="44"/>
        <v>11917571.540585663</v>
      </c>
      <c r="W64" s="1">
        <f t="shared" si="44"/>
        <v>-743743.84071119025</v>
      </c>
      <c r="X64" s="1">
        <f t="shared" si="39"/>
        <v>8.5502397236307037E-2</v>
      </c>
      <c r="Y64" s="1">
        <f t="shared" si="40"/>
        <v>0.38998983123577174</v>
      </c>
      <c r="Z64" s="1">
        <f t="shared" si="41"/>
        <v>0.21748640442715655</v>
      </c>
      <c r="AA64" s="1">
        <f t="shared" si="42"/>
        <v>0.2</v>
      </c>
      <c r="AB64" s="1">
        <f t="shared" si="24"/>
        <v>1.4504196788238874E-3</v>
      </c>
      <c r="AC64" s="1">
        <f t="shared" si="43"/>
        <v>1.9932449022371915E-2</v>
      </c>
    </row>
    <row r="65" spans="1:29" x14ac:dyDescent="0.35">
      <c r="A65" s="1" t="s">
        <v>16</v>
      </c>
      <c r="B65" s="1">
        <v>0.9</v>
      </c>
      <c r="C65" s="1">
        <v>1</v>
      </c>
      <c r="D65" s="1">
        <v>0.01</v>
      </c>
      <c r="E65" s="1">
        <v>0.9</v>
      </c>
      <c r="F65" s="2">
        <f>+VLOOKUP($A65,'All effects'!$AO$11:$AZ$123,F$1,FALSE)</f>
        <v>283736902.89725602</v>
      </c>
      <c r="G65" s="2">
        <f>+VLOOKUP($A65,'All effects'!$AO$11:$AZ$123,G$1,FALSE)</f>
        <v>899847504.47842801</v>
      </c>
      <c r="H65" s="2">
        <f>+VLOOKUP($A65,'All effects'!$AO$11:$AZ$123,H$1,FALSE)</f>
        <v>615747427.72789395</v>
      </c>
      <c r="I65" s="2">
        <f>+VLOOKUP($A65,'All effects'!$AO$11:$AZ$123,I$1,FALSE)</f>
        <v>1051671512.98579</v>
      </c>
      <c r="J65" s="2">
        <f>+VLOOKUP($A65,'All effects'!$AO$11:$AZ$123,J$1,FALSE)</f>
        <v>767571436.24369895</v>
      </c>
      <c r="K65" s="2">
        <f>+VLOOKUP($A65,'All effects'!$AO$11:$AZ$123,K$1,FALSE)</f>
        <v>35105732.93625024</v>
      </c>
      <c r="L65" s="2">
        <f>+VLOOKUP($A65,'All effects'!$AO$11:$AZ$123,L$1,FALSE)</f>
        <v>131649387.60788225</v>
      </c>
      <c r="M65" s="2">
        <f>+VLOOKUP($A65,'All effects'!$AO$11:$AZ$123,M$1,FALSE)</f>
        <v>616110601.58116996</v>
      </c>
      <c r="N65" s="2">
        <f>+VLOOKUP($A65,'All effects'!$AO$11:$AZ$123,N$1,FALSE)</f>
        <v>-55280353.83573059</v>
      </c>
      <c r="O65" s="1">
        <f t="shared" si="31"/>
        <v>4231739.1341827177</v>
      </c>
      <c r="P65" s="1">
        <f t="shared" si="32"/>
        <v>13420601.481919</v>
      </c>
      <c r="Q65" s="1">
        <f t="shared" si="33"/>
        <v>9183445.8615769725</v>
      </c>
      <c r="R65" s="1">
        <f t="shared" si="34"/>
        <v>15684951.278327901</v>
      </c>
      <c r="S65" s="1">
        <f t="shared" si="35"/>
        <v>11447795.658111794</v>
      </c>
      <c r="T65" s="1">
        <f t="shared" si="36"/>
        <v>523577.66079617688</v>
      </c>
      <c r="U65" s="1">
        <f t="shared" si="37"/>
        <v>1963459.316862982</v>
      </c>
      <c r="V65" s="1">
        <f t="shared" si="44"/>
        <v>9188862.3477362525</v>
      </c>
      <c r="W65" s="1">
        <f t="shared" si="44"/>
        <v>-824468.14034210402</v>
      </c>
      <c r="X65" s="1">
        <f t="shared" si="39"/>
        <v>8.5502397236307037E-2</v>
      </c>
      <c r="Y65" s="1">
        <f t="shared" si="40"/>
        <v>0.38998983123577174</v>
      </c>
      <c r="Z65" s="1">
        <f t="shared" si="41"/>
        <v>0.16273258197283502</v>
      </c>
      <c r="AA65" s="1">
        <f t="shared" si="42"/>
        <v>0.2</v>
      </c>
      <c r="AB65" s="1">
        <f t="shared" si="24"/>
        <v>1.0852657199465349E-3</v>
      </c>
      <c r="AC65" s="1">
        <f t="shared" si="43"/>
        <v>1.4914306496518969E-2</v>
      </c>
    </row>
    <row r="66" spans="1:29" x14ac:dyDescent="0.35">
      <c r="A66" s="1" t="s">
        <v>17</v>
      </c>
      <c r="B66" s="1">
        <v>0.9</v>
      </c>
      <c r="C66" s="1">
        <v>1</v>
      </c>
      <c r="D66" s="1">
        <v>0.01</v>
      </c>
      <c r="E66" s="1">
        <v>1.3</v>
      </c>
      <c r="F66" s="2">
        <f>+VLOOKUP($A66,'All effects'!$AO$11:$AZ$123,F$1,FALSE)</f>
        <v>1704704981.93295</v>
      </c>
      <c r="G66" s="2">
        <f>+VLOOKUP($A66,'All effects'!$AO$11:$AZ$123,G$1,FALSE)</f>
        <v>2320815917.19028</v>
      </c>
      <c r="H66" s="2">
        <f>+VLOOKUP($A66,'All effects'!$AO$11:$AZ$123,H$1,FALSE)</f>
        <v>694601953.20478106</v>
      </c>
      <c r="I66" s="2">
        <f>+VLOOKUP($A66,'All effects'!$AO$11:$AZ$123,I$1,FALSE)</f>
        <v>2406116210.5623298</v>
      </c>
      <c r="J66" s="2">
        <f>+VLOOKUP($A66,'All effects'!$AO$11:$AZ$123,J$1,FALSE)</f>
        <v>779902246.58527303</v>
      </c>
      <c r="K66" s="2">
        <f>+VLOOKUP($A66,'All effects'!$AO$11:$AZ$123,K$1,FALSE)</f>
        <v>19434365.62059667</v>
      </c>
      <c r="L66" s="2">
        <f>+VLOOKUP($A66,'All effects'!$AO$11:$AZ$123,L$1,FALSE)</f>
        <v>70328912.307735428</v>
      </c>
      <c r="M66" s="2">
        <f>+VLOOKUP($A66,'All effects'!$AO$11:$AZ$123,M$1,FALSE)</f>
        <v>616110935.25732863</v>
      </c>
      <c r="N66" s="2">
        <f>+VLOOKUP($A66,'All effects'!$AO$11:$AZ$123,N$1,FALSE)</f>
        <v>-34405746.684911534</v>
      </c>
      <c r="O66" s="1">
        <f t="shared" si="31"/>
        <v>25424492.586690847</v>
      </c>
      <c r="P66" s="1">
        <f t="shared" si="32"/>
        <v>34613359.91097562</v>
      </c>
      <c r="Q66" s="1">
        <f t="shared" si="33"/>
        <v>10359506.423176831</v>
      </c>
      <c r="R66" s="1">
        <f t="shared" si="34"/>
        <v>35885554.630569361</v>
      </c>
      <c r="S66" s="1">
        <f t="shared" si="35"/>
        <v>11631701.142896477</v>
      </c>
      <c r="T66" s="1">
        <f t="shared" si="36"/>
        <v>289850.0854309898</v>
      </c>
      <c r="U66" s="1">
        <f t="shared" si="37"/>
        <v>1048906.9537243713</v>
      </c>
      <c r="V66" s="1">
        <f t="shared" si="44"/>
        <v>9188867.3242847547</v>
      </c>
      <c r="W66" s="1">
        <f t="shared" si="44"/>
        <v>-513137.85130036209</v>
      </c>
      <c r="X66" s="1">
        <f t="shared" si="39"/>
        <v>8.5502397236307037E-2</v>
      </c>
      <c r="Y66" s="1">
        <f t="shared" si="40"/>
        <v>0.38998983123577174</v>
      </c>
      <c r="Z66" s="1">
        <f t="shared" si="41"/>
        <v>0.16273258197283502</v>
      </c>
      <c r="AA66" s="1">
        <f t="shared" si="42"/>
        <v>0.2</v>
      </c>
      <c r="AB66" s="1">
        <f t="shared" si="24"/>
        <v>1.0852657199465349E-3</v>
      </c>
      <c r="AC66" s="1">
        <f t="shared" si="43"/>
        <v>1.4914306496518969E-2</v>
      </c>
    </row>
    <row r="67" spans="1:29" x14ac:dyDescent="0.35">
      <c r="A67" s="1" t="s">
        <v>19</v>
      </c>
      <c r="B67" s="1">
        <v>0.9</v>
      </c>
      <c r="C67" s="1">
        <v>1.05</v>
      </c>
      <c r="D67" s="1">
        <v>-5.0000000000000001E-3</v>
      </c>
      <c r="E67" s="1">
        <v>0.9</v>
      </c>
      <c r="F67" s="2">
        <f>+VLOOKUP($A67,'All effects'!$AO$11:$AZ$123,F$1,FALSE)</f>
        <v>4011804019.6668301</v>
      </c>
      <c r="G67" s="2">
        <f>+VLOOKUP($A67,'All effects'!$AO$11:$AZ$123,G$1,FALSE)</f>
        <v>4608548369.39538</v>
      </c>
      <c r="H67" s="2">
        <f>+VLOOKUP($A67,'All effects'!$AO$11:$AZ$123,H$1,FALSE)</f>
        <v>1493325805.9122801</v>
      </c>
      <c r="I67" s="2">
        <f>+VLOOKUP($A67,'All effects'!$AO$11:$AZ$123,I$1,FALSE)</f>
        <v>4674938482.4134903</v>
      </c>
      <c r="J67" s="2">
        <f>+VLOOKUP($A67,'All effects'!$AO$11:$AZ$123,J$1,FALSE)</f>
        <v>1559715918.9388299</v>
      </c>
      <c r="K67" s="2">
        <f>+VLOOKUP($A67,'All effects'!$AO$11:$AZ$123,K$1,FALSE)</f>
        <v>24043651.424802076</v>
      </c>
      <c r="L67" s="2">
        <f>+VLOOKUP($A67,'All effects'!$AO$11:$AZ$123,L$1,FALSE)</f>
        <v>33708837.058134675</v>
      </c>
      <c r="M67" s="2">
        <f>+VLOOKUP($A67,'All effects'!$AO$11:$AZ$123,M$1,FALSE)</f>
        <v>596744349.72854769</v>
      </c>
      <c r="N67" s="2">
        <f>+VLOOKUP($A67,'All effects'!$AO$11:$AZ$123,N$1,FALSE)</f>
        <v>-56724927.384777986</v>
      </c>
      <c r="O67" s="1">
        <f t="shared" si="31"/>
        <v>11826753.046813978</v>
      </c>
      <c r="P67" s="1">
        <f t="shared" si="32"/>
        <v>13585948.665972678</v>
      </c>
      <c r="Q67" s="1">
        <f t="shared" si="33"/>
        <v>4402307.6497205645</v>
      </c>
      <c r="R67" s="1">
        <f t="shared" si="34"/>
        <v>13781665.971096788</v>
      </c>
      <c r="S67" s="1">
        <f t="shared" si="35"/>
        <v>4598024.9548695534</v>
      </c>
      <c r="T67" s="1">
        <f t="shared" si="36"/>
        <v>70880.413487502912</v>
      </c>
      <c r="U67" s="1">
        <f t="shared" si="37"/>
        <v>99373.271831697886</v>
      </c>
      <c r="V67" s="1">
        <f t="shared" si="44"/>
        <v>1759195.6191586941</v>
      </c>
      <c r="W67" s="1">
        <f t="shared" si="44"/>
        <v>-167224.44677991493</v>
      </c>
      <c r="X67" s="1">
        <f t="shared" si="39"/>
        <v>8.5502397236307037E-2</v>
      </c>
      <c r="Y67" s="1">
        <f t="shared" si="40"/>
        <v>5.7679095376914652E-2</v>
      </c>
      <c r="Z67" s="1">
        <f t="shared" si="41"/>
        <v>0.21748640442715655</v>
      </c>
      <c r="AA67" s="1">
        <f t="shared" si="42"/>
        <v>0.2</v>
      </c>
      <c r="AB67" s="1">
        <f t="shared" si="24"/>
        <v>2.1451558038409525E-4</v>
      </c>
      <c r="AC67" s="1">
        <f t="shared" si="43"/>
        <v>2.9479887324596076E-3</v>
      </c>
    </row>
    <row r="68" spans="1:29" x14ac:dyDescent="0.35">
      <c r="A68" s="1" t="s">
        <v>20</v>
      </c>
      <c r="B68" s="1">
        <v>0.9</v>
      </c>
      <c r="C68" s="1">
        <v>1.05</v>
      </c>
      <c r="D68" s="1">
        <v>-5.0000000000000001E-3</v>
      </c>
      <c r="E68" s="1">
        <v>1.3</v>
      </c>
      <c r="F68" s="2">
        <f>+VLOOKUP($A68,'All effects'!$AO$11:$AZ$123,F$1,FALSE)</f>
        <v>1485393528.36234</v>
      </c>
      <c r="G68" s="2">
        <f>+VLOOKUP($A68,'All effects'!$AO$11:$AZ$123,G$1,FALSE)</f>
        <v>2082137907.02547</v>
      </c>
      <c r="H68" s="2">
        <f>+VLOOKUP($A68,'All effects'!$AO$11:$AZ$123,H$1,FALSE)</f>
        <v>966122281.57916498</v>
      </c>
      <c r="I68" s="2">
        <f>+VLOOKUP($A68,'All effects'!$AO$11:$AZ$123,I$1,FALSE)</f>
        <v>2167368145.32446</v>
      </c>
      <c r="J68" s="2">
        <f>+VLOOKUP($A68,'All effects'!$AO$11:$AZ$123,J$1,FALSE)</f>
        <v>1051352519.88659</v>
      </c>
      <c r="K68" s="2">
        <f>+VLOOKUP($A68,'All effects'!$AO$11:$AZ$123,K$1,FALSE)</f>
        <v>34077855.907554775</v>
      </c>
      <c r="L68" s="2">
        <f>+VLOOKUP($A68,'All effects'!$AO$11:$AZ$123,L$1,FALSE)</f>
        <v>82090772.717920676</v>
      </c>
      <c r="M68" s="2">
        <f>+VLOOKUP($A68,'All effects'!$AO$11:$AZ$123,M$1,FALSE)</f>
        <v>596744378.66312551</v>
      </c>
      <c r="N68" s="2">
        <f>+VLOOKUP($A68,'All effects'!$AO$11:$AZ$123,N$1,FALSE)</f>
        <v>-37217321.488624372</v>
      </c>
      <c r="O68" s="1">
        <f t="shared" si="31"/>
        <v>4378923.3848805986</v>
      </c>
      <c r="P68" s="1">
        <f t="shared" si="32"/>
        <v>6138119.0893381154</v>
      </c>
      <c r="Q68" s="1">
        <f t="shared" si="33"/>
        <v>2848117.6002735468</v>
      </c>
      <c r="R68" s="1">
        <f t="shared" si="34"/>
        <v>6389376.871508386</v>
      </c>
      <c r="S68" s="1">
        <f t="shared" si="35"/>
        <v>3099375.3824686827</v>
      </c>
      <c r="T68" s="1">
        <f t="shared" si="36"/>
        <v>100461.13524185355</v>
      </c>
      <c r="U68" s="1">
        <f t="shared" si="37"/>
        <v>242002.67301133272</v>
      </c>
      <c r="V68" s="1">
        <f t="shared" si="44"/>
        <v>1759195.7044575035</v>
      </c>
      <c r="W68" s="1">
        <f t="shared" si="44"/>
        <v>-109716.24440079147</v>
      </c>
      <c r="X68" s="1">
        <f t="shared" si="39"/>
        <v>8.5502397236307037E-2</v>
      </c>
      <c r="Y68" s="1">
        <f t="shared" si="40"/>
        <v>5.7679095376914652E-2</v>
      </c>
      <c r="Z68" s="1">
        <f t="shared" si="41"/>
        <v>0.21748640442715655</v>
      </c>
      <c r="AA68" s="1">
        <f t="shared" si="42"/>
        <v>0.2</v>
      </c>
      <c r="AB68" s="1">
        <f t="shared" si="24"/>
        <v>2.1451558038409525E-4</v>
      </c>
      <c r="AC68" s="1">
        <f t="shared" si="43"/>
        <v>2.9479887324596076E-3</v>
      </c>
    </row>
    <row r="69" spans="1:29" x14ac:dyDescent="0.35">
      <c r="A69" s="1" t="s">
        <v>21</v>
      </c>
      <c r="B69" s="1">
        <v>0.9</v>
      </c>
      <c r="C69" s="1">
        <v>1.05</v>
      </c>
      <c r="D69" s="1">
        <v>0.01</v>
      </c>
      <c r="E69" s="1">
        <v>0.9</v>
      </c>
      <c r="F69" s="2">
        <f>+VLOOKUP($A69,'All effects'!$AO$11:$AZ$123,F$1,FALSE)</f>
        <v>1696196852.6145301</v>
      </c>
      <c r="G69" s="2">
        <f>+VLOOKUP($A69,'All effects'!$AO$11:$AZ$123,G$1,FALSE)</f>
        <v>2311715427.75633</v>
      </c>
      <c r="H69" s="2">
        <f>+VLOOKUP($A69,'All effects'!$AO$11:$AZ$123,H$1,FALSE)</f>
        <v>1693002596.5488</v>
      </c>
      <c r="I69" s="2">
        <f>+VLOOKUP($A69,'All effects'!$AO$11:$AZ$123,I$1,FALSE)</f>
        <v>2493960814.3903298</v>
      </c>
      <c r="J69" s="2">
        <f>+VLOOKUP($A69,'All effects'!$AO$11:$AZ$123,J$1,FALSE)</f>
        <v>1875247983.1912401</v>
      </c>
      <c r="K69" s="2">
        <f>+VLOOKUP($A69,'All effects'!$AO$11:$AZ$123,K$1,FALSE)</f>
        <v>38753744.053696319</v>
      </c>
      <c r="L69" s="2">
        <f>+VLOOKUP($A69,'All effects'!$AO$11:$AZ$123,L$1,FALSE)</f>
        <v>165736187.21630928</v>
      </c>
      <c r="M69" s="2">
        <f>+VLOOKUP($A69,'All effects'!$AO$11:$AZ$123,M$1,FALSE)</f>
        <v>615518575.14179552</v>
      </c>
      <c r="N69" s="2">
        <f>+VLOOKUP($A69,'All effects'!$AO$11:$AZ$123,N$1,FALSE)</f>
        <v>-55262943.471386611</v>
      </c>
      <c r="O69" s="1">
        <f t="shared" si="31"/>
        <v>3741489.0113677327</v>
      </c>
      <c r="P69" s="1">
        <f t="shared" si="32"/>
        <v>5099206.4140595105</v>
      </c>
      <c r="Q69" s="1">
        <f t="shared" si="33"/>
        <v>3734443.0874521197</v>
      </c>
      <c r="R69" s="1">
        <f t="shared" si="34"/>
        <v>5501205.2212218614</v>
      </c>
      <c r="S69" s="1">
        <f t="shared" si="35"/>
        <v>4136441.8946330878</v>
      </c>
      <c r="T69" s="1">
        <f t="shared" si="36"/>
        <v>85483.419747397493</v>
      </c>
      <c r="U69" s="1">
        <f t="shared" si="37"/>
        <v>365582.63995124132</v>
      </c>
      <c r="V69" s="1">
        <f t="shared" si="44"/>
        <v>1357717.4026917682</v>
      </c>
      <c r="W69" s="1">
        <f t="shared" si="44"/>
        <v>-121899.58695850606</v>
      </c>
      <c r="X69" s="1">
        <f t="shared" si="39"/>
        <v>8.5502397236307037E-2</v>
      </c>
      <c r="Y69" s="1">
        <f t="shared" si="40"/>
        <v>5.7679095376914652E-2</v>
      </c>
      <c r="Z69" s="1">
        <f t="shared" si="41"/>
        <v>0.16273258197283502</v>
      </c>
      <c r="AA69" s="1">
        <f t="shared" si="42"/>
        <v>0.2</v>
      </c>
      <c r="AB69" s="1">
        <f t="shared" si="24"/>
        <v>1.6050968501342408E-4</v>
      </c>
      <c r="AC69" s="1">
        <f t="shared" si="43"/>
        <v>2.205810608362216E-3</v>
      </c>
    </row>
    <row r="70" spans="1:29" x14ac:dyDescent="0.35">
      <c r="A70" s="1" t="s">
        <v>22</v>
      </c>
      <c r="B70" s="1">
        <v>0.9</v>
      </c>
      <c r="C70" s="1">
        <v>1.05</v>
      </c>
      <c r="D70" s="1">
        <v>0.01</v>
      </c>
      <c r="E70" s="1">
        <v>1.3</v>
      </c>
      <c r="F70" s="2">
        <f>+VLOOKUP($A70,'All effects'!$AO$11:$AZ$123,F$1,FALSE)</f>
        <v>925809180.40806603</v>
      </c>
      <c r="G70" s="2">
        <f>+VLOOKUP($A70,'All effects'!$AO$11:$AZ$123,G$1,FALSE)</f>
        <v>1541353517.89217</v>
      </c>
      <c r="H70" s="2">
        <f>+VLOOKUP($A70,'All effects'!$AO$11:$AZ$123,H$1,FALSE)</f>
        <v>1319233376.56792</v>
      </c>
      <c r="I70" s="2">
        <f>+VLOOKUP($A70,'All effects'!$AO$11:$AZ$123,I$1,FALSE)</f>
        <v>1694566432.4268999</v>
      </c>
      <c r="J70" s="2">
        <f>+VLOOKUP($A70,'All effects'!$AO$11:$AZ$123,J$1,FALSE)</f>
        <v>1472446291.1110899</v>
      </c>
      <c r="K70" s="2">
        <f>+VLOOKUP($A70,'All effects'!$AO$11:$AZ$123,K$1,FALSE)</f>
        <v>37033537.176606894</v>
      </c>
      <c r="L70" s="2">
        <f>+VLOOKUP($A70,'All effects'!$AO$11:$AZ$123,L$1,FALSE)</f>
        <v>155186833.87207499</v>
      </c>
      <c r="M70" s="2">
        <f>+VLOOKUP($A70,'All effects'!$AO$11:$AZ$123,M$1,FALSE)</f>
        <v>615544337.48410487</v>
      </c>
      <c r="N70" s="2">
        <f>+VLOOKUP($A70,'All effects'!$AO$11:$AZ$123,N$1,FALSE)</f>
        <v>-35059617.839265667</v>
      </c>
      <c r="O70" s="1">
        <f t="shared" si="31"/>
        <v>2042159.7114632407</v>
      </c>
      <c r="P70" s="1">
        <f t="shared" si="32"/>
        <v>3399933.9410029692</v>
      </c>
      <c r="Q70" s="1">
        <f t="shared" si="33"/>
        <v>2909978.9769390239</v>
      </c>
      <c r="R70" s="1">
        <f t="shared" si="34"/>
        <v>3737892.6132217702</v>
      </c>
      <c r="S70" s="1">
        <f t="shared" si="35"/>
        <v>3247937.6491764421</v>
      </c>
      <c r="T70" s="1">
        <f t="shared" si="36"/>
        <v>81688.969169335993</v>
      </c>
      <c r="U70" s="1">
        <f t="shared" si="37"/>
        <v>342312.76443316787</v>
      </c>
      <c r="V70" s="1">
        <f t="shared" si="44"/>
        <v>1357774.2295397306</v>
      </c>
      <c r="W70" s="1">
        <f t="shared" si="44"/>
        <v>-77334.876954977401</v>
      </c>
      <c r="X70" s="1">
        <f t="shared" si="39"/>
        <v>8.5502397236307037E-2</v>
      </c>
      <c r="Y70" s="1">
        <f t="shared" si="40"/>
        <v>5.7679095376914652E-2</v>
      </c>
      <c r="Z70" s="1">
        <f t="shared" si="41"/>
        <v>0.16273258197283502</v>
      </c>
      <c r="AA70" s="1">
        <f t="shared" si="42"/>
        <v>0.2</v>
      </c>
      <c r="AB70" s="1">
        <f t="shared" si="24"/>
        <v>1.6050968501342408E-4</v>
      </c>
      <c r="AC70" s="1">
        <f t="shared" si="43"/>
        <v>2.205810608362216E-3</v>
      </c>
    </row>
    <row r="71" spans="1:29" x14ac:dyDescent="0.35">
      <c r="A71" s="1" t="s">
        <v>27</v>
      </c>
      <c r="B71" s="1">
        <v>0.94999999999999896</v>
      </c>
      <c r="C71" s="1">
        <v>0.94999999999999896</v>
      </c>
      <c r="D71" s="1">
        <v>-5.0000000000000001E-3</v>
      </c>
      <c r="E71" s="1">
        <v>0.9</v>
      </c>
      <c r="F71" s="2">
        <f>+VLOOKUP($A71,'All effects'!$AO$11:$AZ$123,F$1,FALSE)</f>
        <v>1228398344.1695099</v>
      </c>
      <c r="G71" s="2">
        <f>+VLOOKUP($A71,'All effects'!$AO$11:$AZ$123,G$1,FALSE)</f>
        <v>1833802083.1196101</v>
      </c>
      <c r="H71" s="2">
        <f>+VLOOKUP($A71,'All effects'!$AO$11:$AZ$123,H$1,FALSE)</f>
        <v>575575832.58805394</v>
      </c>
      <c r="I71" s="2">
        <f>+VLOOKUP($A71,'All effects'!$AO$11:$AZ$123,I$1,FALSE)</f>
        <v>1940369418.8499801</v>
      </c>
      <c r="J71" s="2">
        <f>+VLOOKUP($A71,'All effects'!$AO$11:$AZ$123,J$1,FALSE)</f>
        <v>682143168.32686102</v>
      </c>
      <c r="K71" s="2">
        <f>+VLOOKUP($A71,'All effects'!$AO$11:$AZ$123,K$1,FALSE)</f>
        <v>31793714.662286624</v>
      </c>
      <c r="L71" s="2">
        <f>+VLOOKUP($A71,'All effects'!$AO$11:$AZ$123,L$1,FALSE)</f>
        <v>80975817.682122201</v>
      </c>
      <c r="M71" s="2">
        <f>+VLOOKUP($A71,'All effects'!$AO$11:$AZ$123,M$1,FALSE)</f>
        <v>605403738.9501003</v>
      </c>
      <c r="N71" s="2">
        <f>+VLOOKUP($A71,'All effects'!$AO$11:$AZ$123,N$1,FALSE)</f>
        <v>-57385232.710529342</v>
      </c>
      <c r="O71" s="1">
        <f t="shared" si="31"/>
        <v>4530952.6994715426</v>
      </c>
      <c r="P71" s="1">
        <f t="shared" si="32"/>
        <v>6763987.0553755583</v>
      </c>
      <c r="Q71" s="1">
        <f t="shared" si="33"/>
        <v>2123013.9919950524</v>
      </c>
      <c r="R71" s="1">
        <f t="shared" si="34"/>
        <v>7157061.1422911137</v>
      </c>
      <c r="S71" s="1">
        <f t="shared" si="35"/>
        <v>2516088.078941728</v>
      </c>
      <c r="T71" s="1">
        <f t="shared" si="36"/>
        <v>117271.25647723675</v>
      </c>
      <c r="U71" s="1">
        <f t="shared" si="37"/>
        <v>298679.6599492142</v>
      </c>
      <c r="V71" s="1">
        <f t="shared" si="44"/>
        <v>2233034.3559040166</v>
      </c>
      <c r="W71" s="1">
        <f t="shared" si="44"/>
        <v>-211665.68344355904</v>
      </c>
      <c r="X71" s="1">
        <f t="shared" si="39"/>
        <v>0.10698004544142981</v>
      </c>
      <c r="Y71" s="1">
        <f t="shared" si="40"/>
        <v>5.7679095376910239E-2</v>
      </c>
      <c r="Z71" s="1">
        <f t="shared" si="41"/>
        <v>0.21748640442715655</v>
      </c>
      <c r="AA71" s="1">
        <f t="shared" si="42"/>
        <v>0.2</v>
      </c>
      <c r="AB71" s="1">
        <f t="shared" si="24"/>
        <v>2.6840050430350517E-4</v>
      </c>
      <c r="AC71" s="1">
        <f t="shared" si="43"/>
        <v>3.6885044016685066E-3</v>
      </c>
    </row>
    <row r="72" spans="1:29" x14ac:dyDescent="0.35">
      <c r="A72" s="1" t="s">
        <v>28</v>
      </c>
      <c r="B72" s="1">
        <v>0.94999999999999896</v>
      </c>
      <c r="C72" s="1">
        <v>0.94999999999999896</v>
      </c>
      <c r="D72" s="1">
        <v>-5.0000000000000001E-3</v>
      </c>
      <c r="E72" s="1">
        <v>1.3</v>
      </c>
      <c r="F72" s="2">
        <f>+VLOOKUP($A72,'All effects'!$AO$11:$AZ$123,F$1,FALSE)</f>
        <v>984461608.71369302</v>
      </c>
      <c r="G72" s="2">
        <f>+VLOOKUP($A72,'All effects'!$AO$11:$AZ$123,G$1,FALSE)</f>
        <v>1589865588.19839</v>
      </c>
      <c r="H72" s="2">
        <f>+VLOOKUP($A72,'All effects'!$AO$11:$AZ$123,H$1,FALSE)</f>
        <v>538537313.22352695</v>
      </c>
      <c r="I72" s="2">
        <f>+VLOOKUP($A72,'All effects'!$AO$11:$AZ$123,I$1,FALSE)</f>
        <v>1678564640.8336101</v>
      </c>
      <c r="J72" s="2">
        <f>+VLOOKUP($A72,'All effects'!$AO$11:$AZ$123,J$1,FALSE)</f>
        <v>627236365.86718202</v>
      </c>
      <c r="K72" s="2">
        <f>+VLOOKUP($A72,'All effects'!$AO$11:$AZ$123,K$1,FALSE)</f>
        <v>30671962.726962674</v>
      </c>
      <c r="L72" s="2">
        <f>+VLOOKUP($A72,'All effects'!$AO$11:$AZ$123,L$1,FALSE)</f>
        <v>81709714.206364602</v>
      </c>
      <c r="M72" s="2">
        <f>+VLOOKUP($A72,'All effects'!$AO$11:$AZ$123,M$1,FALSE)</f>
        <v>605403979.48470366</v>
      </c>
      <c r="N72" s="2">
        <f>+VLOOKUP($A72,'All effects'!$AO$11:$AZ$123,N$1,FALSE)</f>
        <v>-37661301.155810967</v>
      </c>
      <c r="O72" s="1">
        <f t="shared" si="31"/>
        <v>3631190.9770141155</v>
      </c>
      <c r="P72" s="1">
        <f t="shared" si="32"/>
        <v>5864226.2201310508</v>
      </c>
      <c r="Q72" s="1">
        <f t="shared" si="33"/>
        <v>1986397.2502877105</v>
      </c>
      <c r="R72" s="1">
        <f t="shared" si="34"/>
        <v>6191393.0661998866</v>
      </c>
      <c r="S72" s="1">
        <f t="shared" si="35"/>
        <v>2313564.0963876587</v>
      </c>
      <c r="T72" s="1">
        <f t="shared" si="36"/>
        <v>113133.6695262142</v>
      </c>
      <c r="U72" s="1">
        <f t="shared" si="37"/>
        <v>301386.64050925156</v>
      </c>
      <c r="V72" s="1">
        <f t="shared" si="44"/>
        <v>2233035.2431169599</v>
      </c>
      <c r="W72" s="1">
        <f t="shared" si="44"/>
        <v>-138913.87508577196</v>
      </c>
      <c r="X72" s="1">
        <f t="shared" si="39"/>
        <v>0.10698004544142981</v>
      </c>
      <c r="Y72" s="1">
        <f t="shared" si="40"/>
        <v>5.7679095376910239E-2</v>
      </c>
      <c r="Z72" s="1">
        <f t="shared" si="41"/>
        <v>0.21748640442715655</v>
      </c>
      <c r="AA72" s="1">
        <f t="shared" si="42"/>
        <v>0.2</v>
      </c>
      <c r="AB72" s="1">
        <f t="shared" si="24"/>
        <v>2.6840050430350517E-4</v>
      </c>
      <c r="AC72" s="1">
        <f t="shared" si="43"/>
        <v>3.6885044016685066E-3</v>
      </c>
    </row>
    <row r="73" spans="1:29" x14ac:dyDescent="0.35">
      <c r="A73" s="1" t="s">
        <v>29</v>
      </c>
      <c r="B73" s="1">
        <v>0.94999999999999896</v>
      </c>
      <c r="C73" s="1">
        <v>0.94999999999999896</v>
      </c>
      <c r="D73" s="1">
        <v>0.01</v>
      </c>
      <c r="E73" s="1">
        <v>0.9</v>
      </c>
      <c r="F73" s="2">
        <f>+VLOOKUP($A73,'All effects'!$AO$11:$AZ$123,F$1,FALSE)</f>
        <v>1001626439.0418</v>
      </c>
      <c r="G73" s="2">
        <f>+VLOOKUP($A73,'All effects'!$AO$11:$AZ$123,G$1,FALSE)</f>
        <v>1605373264.846</v>
      </c>
      <c r="H73" s="2">
        <f>+VLOOKUP($A73,'All effects'!$AO$11:$AZ$123,H$1,FALSE)</f>
        <v>1162075198.9380701</v>
      </c>
      <c r="I73" s="2">
        <f>+VLOOKUP($A73,'All effects'!$AO$11:$AZ$123,I$1,FALSE)</f>
        <v>1729962877.0450499</v>
      </c>
      <c r="J73" s="2">
        <f>+VLOOKUP($A73,'All effects'!$AO$11:$AZ$123,J$1,FALSE)</f>
        <v>1286664811.14555</v>
      </c>
      <c r="K73" s="2">
        <f>+VLOOKUP($A73,'All effects'!$AO$11:$AZ$123,K$1,FALSE)</f>
        <v>17309817.008772101</v>
      </c>
      <c r="L73" s="2">
        <f>+VLOOKUP($A73,'All effects'!$AO$11:$AZ$123,L$1,FALSE)</f>
        <v>86374339.581784591</v>
      </c>
      <c r="M73" s="2">
        <f>+VLOOKUP($A73,'All effects'!$AO$11:$AZ$123,M$1,FALSE)</f>
        <v>603746825.80420446</v>
      </c>
      <c r="N73" s="2">
        <f>+VLOOKUP($A73,'All effects'!$AO$11:$AZ$123,N$1,FALSE)</f>
        <v>-55525089.626029618</v>
      </c>
      <c r="O73" s="1">
        <f t="shared" si="31"/>
        <v>2764384.7439725483</v>
      </c>
      <c r="P73" s="1">
        <f t="shared" si="32"/>
        <v>4430663.1581801539</v>
      </c>
      <c r="Q73" s="1">
        <f t="shared" si="33"/>
        <v>3207206.6252228827</v>
      </c>
      <c r="R73" s="1">
        <f t="shared" si="34"/>
        <v>4774517.5232366426</v>
      </c>
      <c r="S73" s="1">
        <f t="shared" si="35"/>
        <v>3551060.9903026372</v>
      </c>
      <c r="T73" s="1">
        <f t="shared" si="36"/>
        <v>47773.293709960868</v>
      </c>
      <c r="U73" s="1">
        <f t="shared" si="37"/>
        <v>238384.1892582321</v>
      </c>
      <c r="V73" s="1">
        <f t="shared" si="44"/>
        <v>1666278.4142076187</v>
      </c>
      <c r="W73" s="1">
        <f t="shared" si="44"/>
        <v>-153243.46950819567</v>
      </c>
      <c r="X73" s="1">
        <f t="shared" si="39"/>
        <v>0.10698004544142981</v>
      </c>
      <c r="Y73" s="1">
        <f t="shared" si="40"/>
        <v>5.7679095376910239E-2</v>
      </c>
      <c r="Z73" s="1">
        <f t="shared" si="41"/>
        <v>0.16273258197283502</v>
      </c>
      <c r="AA73" s="1">
        <f t="shared" si="42"/>
        <v>0.2</v>
      </c>
      <c r="AB73" s="1">
        <f t="shared" si="24"/>
        <v>2.0082867792662175E-4</v>
      </c>
      <c r="AC73" s="1">
        <f t="shared" si="43"/>
        <v>2.759895941462049E-3</v>
      </c>
    </row>
    <row r="74" spans="1:29" x14ac:dyDescent="0.35">
      <c r="A74" s="1" t="s">
        <v>30</v>
      </c>
      <c r="B74" s="1">
        <v>0.94999999999999896</v>
      </c>
      <c r="C74" s="1">
        <v>0.94999999999999896</v>
      </c>
      <c r="D74" s="1">
        <v>0.01</v>
      </c>
      <c r="E74" s="1">
        <v>1.3</v>
      </c>
      <c r="F74" s="2">
        <f>+VLOOKUP($A74,'All effects'!$AO$11:$AZ$123,F$1,FALSE)</f>
        <v>837067075.52128506</v>
      </c>
      <c r="G74" s="2">
        <f>+VLOOKUP($A74,'All effects'!$AO$11:$AZ$123,G$1,FALSE)</f>
        <v>1440797626.89639</v>
      </c>
      <c r="H74" s="2">
        <f>+VLOOKUP($A74,'All effects'!$AO$11:$AZ$123,H$1,FALSE)</f>
        <v>829010222.33178198</v>
      </c>
      <c r="I74" s="2">
        <f>+VLOOKUP($A74,'All effects'!$AO$11:$AZ$123,I$1,FALSE)</f>
        <v>1539855941.6472099</v>
      </c>
      <c r="J74" s="2">
        <f>+VLOOKUP($A74,'All effects'!$AO$11:$AZ$123,J$1,FALSE)</f>
        <v>928068537.09104598</v>
      </c>
      <c r="K74" s="2">
        <f>+VLOOKUP($A74,'All effects'!$AO$11:$AZ$123,K$1,FALSE)</f>
        <v>29166956.008134305</v>
      </c>
      <c r="L74" s="2">
        <f>+VLOOKUP($A74,'All effects'!$AO$11:$AZ$123,L$1,FALSE)</f>
        <v>92814983.489820704</v>
      </c>
      <c r="M74" s="2">
        <f>+VLOOKUP($A74,'All effects'!$AO$11:$AZ$123,M$1,FALSE)</f>
        <v>603730551.375103</v>
      </c>
      <c r="N74" s="2">
        <f>+VLOOKUP($A74,'All effects'!$AO$11:$AZ$123,N$1,FALSE)</f>
        <v>-35410287.26913514</v>
      </c>
      <c r="O74" s="1">
        <f t="shared" si="31"/>
        <v>2310218.0244627013</v>
      </c>
      <c r="P74" s="1">
        <f t="shared" si="32"/>
        <v>3976451.5229394981</v>
      </c>
      <c r="Q74" s="1">
        <f t="shared" si="33"/>
        <v>2287981.948044036</v>
      </c>
      <c r="R74" s="1">
        <f t="shared" si="34"/>
        <v>4249842.1637883559</v>
      </c>
      <c r="S74" s="1">
        <f t="shared" si="35"/>
        <v>2561372.5889161988</v>
      </c>
      <c r="T74" s="1">
        <f t="shared" si="36"/>
        <v>80497.763511651996</v>
      </c>
      <c r="U74" s="1">
        <f t="shared" si="37"/>
        <v>256159.69624042325</v>
      </c>
      <c r="V74" s="1">
        <f t="shared" si="44"/>
        <v>1666233.4984767919</v>
      </c>
      <c r="W74" s="1">
        <f t="shared" si="44"/>
        <v>-97728.708120091338</v>
      </c>
      <c r="X74" s="1">
        <f t="shared" si="39"/>
        <v>0.10698004544142981</v>
      </c>
      <c r="Y74" s="1">
        <f t="shared" si="40"/>
        <v>5.7679095376910239E-2</v>
      </c>
      <c r="Z74" s="1">
        <f t="shared" si="41"/>
        <v>0.16273258197283502</v>
      </c>
      <c r="AA74" s="1">
        <f t="shared" si="42"/>
        <v>0.2</v>
      </c>
      <c r="AB74" s="1">
        <f t="shared" si="24"/>
        <v>2.0082867792662175E-4</v>
      </c>
      <c r="AC74" s="1">
        <f t="shared" si="43"/>
        <v>2.759895941462049E-3</v>
      </c>
    </row>
    <row r="75" spans="1:29" x14ac:dyDescent="0.35">
      <c r="A75" s="1" t="s">
        <v>32</v>
      </c>
      <c r="B75" s="1">
        <v>0.94999999999999896</v>
      </c>
      <c r="C75" s="1">
        <v>1</v>
      </c>
      <c r="D75" s="1">
        <v>-5.0000000000000001E-3</v>
      </c>
      <c r="E75" s="1">
        <v>0.9</v>
      </c>
      <c r="F75" s="2">
        <f>+VLOOKUP($A75,'All effects'!$AO$11:$AZ$123,F$1,FALSE)</f>
        <v>825129227.46087503</v>
      </c>
      <c r="G75" s="2">
        <f>+VLOOKUP($A75,'All effects'!$AO$11:$AZ$123,G$1,FALSE)</f>
        <v>1433500761.4732499</v>
      </c>
      <c r="H75" s="2">
        <f>+VLOOKUP($A75,'All effects'!$AO$11:$AZ$123,H$1,FALSE)</f>
        <v>740635224.994277</v>
      </c>
      <c r="I75" s="2">
        <f>+VLOOKUP($A75,'All effects'!$AO$11:$AZ$123,I$1,FALSE)</f>
        <v>1549300748.8784699</v>
      </c>
      <c r="J75" s="2">
        <f>+VLOOKUP($A75,'All effects'!$AO$11:$AZ$123,J$1,FALSE)</f>
        <v>856435212.40793705</v>
      </c>
      <c r="K75" s="2">
        <f>+VLOOKUP($A75,'All effects'!$AO$11:$AZ$123,K$1,FALSE)</f>
        <v>49256679.285735115</v>
      </c>
      <c r="L75" s="2">
        <f>+VLOOKUP($A75,'All effects'!$AO$11:$AZ$123,L$1,FALSE)</f>
        <v>107582857.06373532</v>
      </c>
      <c r="M75" s="2">
        <f>+VLOOKUP($A75,'All effects'!$AO$11:$AZ$123,M$1,FALSE)</f>
        <v>608371534.0123769</v>
      </c>
      <c r="N75" s="2">
        <f>+VLOOKUP($A75,'All effects'!$AO$11:$AZ$123,N$1,FALSE)</f>
        <v>-57473809.627216436</v>
      </c>
      <c r="O75" s="1">
        <f t="shared" si="31"/>
        <v>20578187.48340011</v>
      </c>
      <c r="P75" s="1">
        <f t="shared" si="32"/>
        <v>35750578.752335005</v>
      </c>
      <c r="Q75" s="1">
        <f t="shared" si="33"/>
        <v>18470961.892408703</v>
      </c>
      <c r="R75" s="1">
        <f t="shared" si="34"/>
        <v>38638555.292364888</v>
      </c>
      <c r="S75" s="1">
        <f t="shared" si="35"/>
        <v>21358938.432649076</v>
      </c>
      <c r="T75" s="1">
        <f t="shared" si="36"/>
        <v>1228429.617346975</v>
      </c>
      <c r="U75" s="1">
        <f t="shared" si="37"/>
        <v>2683046.6416393612</v>
      </c>
      <c r="V75" s="1">
        <f t="shared" si="44"/>
        <v>15172391.268934947</v>
      </c>
      <c r="W75" s="1">
        <f t="shared" si="44"/>
        <v>-1433359.5157374134</v>
      </c>
      <c r="X75" s="1">
        <f t="shared" si="39"/>
        <v>0.10698004544142981</v>
      </c>
      <c r="Y75" s="1">
        <f t="shared" si="40"/>
        <v>0.38998983123577174</v>
      </c>
      <c r="Z75" s="1">
        <f t="shared" si="41"/>
        <v>0.21748640442715655</v>
      </c>
      <c r="AA75" s="1">
        <f t="shared" si="42"/>
        <v>0.2</v>
      </c>
      <c r="AB75" s="1">
        <f t="shared" si="24"/>
        <v>1.8147557046954363E-3</v>
      </c>
      <c r="AC75" s="1">
        <f t="shared" si="43"/>
        <v>2.4939351071982068E-2</v>
      </c>
    </row>
    <row r="76" spans="1:29" x14ac:dyDescent="0.35">
      <c r="A76" s="1" t="s">
        <v>33</v>
      </c>
      <c r="B76" s="1">
        <v>0.94999999999999896</v>
      </c>
      <c r="C76" s="1">
        <v>1</v>
      </c>
      <c r="D76" s="1">
        <v>-5.0000000000000001E-3</v>
      </c>
      <c r="E76" s="1">
        <v>1.3</v>
      </c>
      <c r="F76" s="2">
        <f>+VLOOKUP($A76,'All effects'!$AO$11:$AZ$123,F$1,FALSE)</f>
        <v>-307699782.66507202</v>
      </c>
      <c r="G76" s="2">
        <f>+VLOOKUP($A76,'All effects'!$AO$11:$AZ$123,G$1,FALSE)</f>
        <v>300672008.62974799</v>
      </c>
      <c r="H76" s="2">
        <f>+VLOOKUP($A76,'All effects'!$AO$11:$AZ$123,H$1,FALSE)</f>
        <v>484326331.18691999</v>
      </c>
      <c r="I76" s="2">
        <f>+VLOOKUP($A76,'All effects'!$AO$11:$AZ$123,I$1,FALSE)</f>
        <v>414254550.08789599</v>
      </c>
      <c r="J76" s="2">
        <f>+VLOOKUP($A76,'All effects'!$AO$11:$AZ$123,J$1,FALSE)</f>
        <v>597908872.65350997</v>
      </c>
      <c r="K76" s="2">
        <f>+VLOOKUP($A76,'All effects'!$AO$11:$AZ$123,K$1,FALSE)</f>
        <v>48039083.292918518</v>
      </c>
      <c r="L76" s="2">
        <f>+VLOOKUP($A76,'All effects'!$AO$11:$AZ$123,L$1,FALSE)</f>
        <v>123771810.62786651</v>
      </c>
      <c r="M76" s="2">
        <f>+VLOOKUP($A76,'All effects'!$AO$11:$AZ$123,M$1,FALSE)</f>
        <v>608371791.29481936</v>
      </c>
      <c r="N76" s="2">
        <f>+VLOOKUP($A76,'All effects'!$AO$11:$AZ$123,N$1,FALSE)</f>
        <v>-37849814.123200484</v>
      </c>
      <c r="O76" s="1">
        <f t="shared" si="31"/>
        <v>-7673832.9046568135</v>
      </c>
      <c r="P76" s="1">
        <f t="shared" si="32"/>
        <v>7498564.7807353074</v>
      </c>
      <c r="Q76" s="1">
        <f t="shared" si="33"/>
        <v>12078784.406875655</v>
      </c>
      <c r="R76" s="1">
        <f t="shared" si="34"/>
        <v>10331239.657808019</v>
      </c>
      <c r="S76" s="1">
        <f t="shared" si="35"/>
        <v>14911459.284158904</v>
      </c>
      <c r="T76" s="1">
        <f t="shared" si="36"/>
        <v>1198063.5634182834</v>
      </c>
      <c r="U76" s="1">
        <f t="shared" si="37"/>
        <v>3086788.6380632441</v>
      </c>
      <c r="V76" s="1">
        <f t="shared" si="44"/>
        <v>15172397.685392104</v>
      </c>
      <c r="W76" s="1">
        <f t="shared" si="44"/>
        <v>-943949.80242776196</v>
      </c>
      <c r="X76" s="1">
        <f t="shared" si="39"/>
        <v>0.10698004544142981</v>
      </c>
      <c r="Y76" s="1">
        <f t="shared" si="40"/>
        <v>0.38998983123577174</v>
      </c>
      <c r="Z76" s="1">
        <f t="shared" si="41"/>
        <v>0.21748640442715655</v>
      </c>
      <c r="AA76" s="1">
        <f t="shared" si="42"/>
        <v>0.2</v>
      </c>
      <c r="AB76" s="1">
        <f t="shared" si="24"/>
        <v>1.8147557046954363E-3</v>
      </c>
      <c r="AC76" s="1">
        <f t="shared" si="43"/>
        <v>2.4939351071982068E-2</v>
      </c>
    </row>
    <row r="77" spans="1:29" x14ac:dyDescent="0.35">
      <c r="A77" s="1" t="s">
        <v>34</v>
      </c>
      <c r="B77" s="1">
        <v>0.94999999999999896</v>
      </c>
      <c r="C77" s="1">
        <v>1</v>
      </c>
      <c r="D77" s="1">
        <v>0.01</v>
      </c>
      <c r="E77" s="1">
        <v>0.9</v>
      </c>
      <c r="F77" s="2">
        <f>+VLOOKUP($A77,'All effects'!$AO$11:$AZ$123,F$1,FALSE)</f>
        <v>1557242767.0149601</v>
      </c>
      <c r="G77" s="2">
        <f>+VLOOKUP($A77,'All effects'!$AO$11:$AZ$123,G$1,FALSE)</f>
        <v>2165153862.1482501</v>
      </c>
      <c r="H77" s="2">
        <f>+VLOOKUP($A77,'All effects'!$AO$11:$AZ$123,H$1,FALSE)</f>
        <v>1534847247.2946401</v>
      </c>
      <c r="I77" s="2">
        <f>+VLOOKUP($A77,'All effects'!$AO$11:$AZ$123,I$1,FALSE)</f>
        <v>2293393149.7188702</v>
      </c>
      <c r="J77" s="2">
        <f>+VLOOKUP($A77,'All effects'!$AO$11:$AZ$123,J$1,FALSE)</f>
        <v>1663086534.8736999</v>
      </c>
      <c r="K77" s="2">
        <f>+VLOOKUP($A77,'All effects'!$AO$11:$AZ$123,K$1,FALSE)</f>
        <v>20336498.627408504</v>
      </c>
      <c r="L77" s="2">
        <f>+VLOOKUP($A77,'All effects'!$AO$11:$AZ$123,L$1,FALSE)</f>
        <v>93145370.749453634</v>
      </c>
      <c r="M77" s="2">
        <f>+VLOOKUP($A77,'All effects'!$AO$11:$AZ$123,M$1,FALSE)</f>
        <v>607911095.13328719</v>
      </c>
      <c r="N77" s="2">
        <f>+VLOOKUP($A77,'All effects'!$AO$11:$AZ$123,N$1,FALSE)</f>
        <v>-55430415.448572159</v>
      </c>
      <c r="O77" s="1">
        <f t="shared" si="31"/>
        <v>29059214.652110357</v>
      </c>
      <c r="P77" s="1">
        <f t="shared" si="32"/>
        <v>40403251.2898532</v>
      </c>
      <c r="Q77" s="1">
        <f t="shared" si="33"/>
        <v>28641298.943279777</v>
      </c>
      <c r="R77" s="1">
        <f t="shared" si="34"/>
        <v>42796284.067582302</v>
      </c>
      <c r="S77" s="1">
        <f t="shared" si="35"/>
        <v>31034331.721166365</v>
      </c>
      <c r="T77" s="1">
        <f t="shared" si="36"/>
        <v>379492.9675730734</v>
      </c>
      <c r="U77" s="1">
        <f t="shared" si="37"/>
        <v>1738156.2976511621</v>
      </c>
      <c r="V77" s="1">
        <f t="shared" si="44"/>
        <v>11344036.637742793</v>
      </c>
      <c r="W77" s="1">
        <f t="shared" si="44"/>
        <v>-1034369.447650957</v>
      </c>
      <c r="X77" s="1">
        <f t="shared" si="39"/>
        <v>0.10698004544142981</v>
      </c>
      <c r="Y77" s="1">
        <f t="shared" si="40"/>
        <v>0.38998983123577174</v>
      </c>
      <c r="Z77" s="1">
        <f t="shared" si="41"/>
        <v>0.16273258197283502</v>
      </c>
      <c r="AA77" s="1">
        <f t="shared" si="42"/>
        <v>0.2</v>
      </c>
      <c r="AB77" s="1">
        <f t="shared" si="24"/>
        <v>1.3578774372258867E-3</v>
      </c>
      <c r="AC77" s="1">
        <f t="shared" si="43"/>
        <v>1.8660683656802748E-2</v>
      </c>
    </row>
    <row r="78" spans="1:29" x14ac:dyDescent="0.35">
      <c r="A78" s="1" t="s">
        <v>35</v>
      </c>
      <c r="B78" s="1">
        <v>0.94999999999999896</v>
      </c>
      <c r="C78" s="1">
        <v>1</v>
      </c>
      <c r="D78" s="1">
        <v>0.01</v>
      </c>
      <c r="E78" s="1">
        <v>1.3</v>
      </c>
      <c r="F78" s="2">
        <f>+VLOOKUP($A78,'All effects'!$AO$11:$AZ$123,F$1,FALSE)</f>
        <v>232747689.051126</v>
      </c>
      <c r="G78" s="2">
        <f>+VLOOKUP($A78,'All effects'!$AO$11:$AZ$123,G$1,FALSE)</f>
        <v>840658755.86865604</v>
      </c>
      <c r="H78" s="2">
        <f>+VLOOKUP($A78,'All effects'!$AO$11:$AZ$123,H$1,FALSE)</f>
        <v>774580701.19612396</v>
      </c>
      <c r="I78" s="2">
        <f>+VLOOKUP($A78,'All effects'!$AO$11:$AZ$123,I$1,FALSE)</f>
        <v>974353738.25422394</v>
      </c>
      <c r="J78" s="2">
        <f>+VLOOKUP($A78,'All effects'!$AO$11:$AZ$123,J$1,FALSE)</f>
        <v>908275683.59013295</v>
      </c>
      <c r="K78" s="2">
        <f>+VLOOKUP($A78,'All effects'!$AO$11:$AZ$123,K$1,FALSE)</f>
        <v>25254249.472309075</v>
      </c>
      <c r="L78" s="2">
        <f>+VLOOKUP($A78,'All effects'!$AO$11:$AZ$123,L$1,FALSE)</f>
        <v>123595584.10048868</v>
      </c>
      <c r="M78" s="2">
        <f>+VLOOKUP($A78,'All effects'!$AO$11:$AZ$123,M$1,FALSE)</f>
        <v>607911066.81752932</v>
      </c>
      <c r="N78" s="2">
        <f>+VLOOKUP($A78,'All effects'!$AO$11:$AZ$123,N$1,FALSE)</f>
        <v>-35353647.757387862</v>
      </c>
      <c r="O78" s="1">
        <f t="shared" ref="O78:O109" si="45">+F78*$AC78</f>
        <v>4343230.9972349554</v>
      </c>
      <c r="P78" s="1">
        <f t="shared" ref="P78:P109" si="46">+G78*$AC78</f>
        <v>15687267.106586361</v>
      </c>
      <c r="Q78" s="1">
        <f t="shared" ref="Q78:Q109" si="47">+H78*$AC78</f>
        <v>14454205.431685323</v>
      </c>
      <c r="R78" s="1">
        <f t="shared" ref="R78:R109" si="48">+I78*$AC78</f>
        <v>18182106.879385259</v>
      </c>
      <c r="S78" s="1">
        <f t="shared" ref="S78:S109" si="49">+J78*$AC78</f>
        <v>16949045.204641737</v>
      </c>
      <c r="T78" s="1">
        <f t="shared" ref="T78:T109" si="50">+K78*$AC78</f>
        <v>471261.56039273739</v>
      </c>
      <c r="U78" s="1">
        <f t="shared" ref="U78:U109" si="51">+L78*$AC78</f>
        <v>2306378.0962769785</v>
      </c>
      <c r="V78" s="1">
        <f t="shared" ref="V78:W93" si="52">+M78*$AC78</f>
        <v>11344036.109351393</v>
      </c>
      <c r="W78" s="1">
        <f t="shared" si="52"/>
        <v>-659723.23691464879</v>
      </c>
      <c r="X78" s="1">
        <f t="shared" ref="X78:X109" si="53">+VLOOKUP(B78,$AE$14:$AI$26,3,FALSE)</f>
        <v>0.10698004544142981</v>
      </c>
      <c r="Y78" s="1">
        <f t="shared" ref="Y78:Y109" si="54">+VLOOKUP(C78,$AK$14:$AO$22,3,FALSE)</f>
        <v>0.38998983123577174</v>
      </c>
      <c r="Z78" s="1">
        <f t="shared" ref="Z78:Z109" si="55">+VLOOKUP(D78,$AQ$14:$AU$18,3,FALSE)</f>
        <v>0.16273258197283502</v>
      </c>
      <c r="AA78" s="1">
        <f t="shared" ref="AA78:AA109" si="56">+VLOOKUP(E78,$AW$14:$BA$18,3,FALSE)</f>
        <v>0.2</v>
      </c>
      <c r="AB78" s="1">
        <f t="shared" si="24"/>
        <v>1.3578774372258867E-3</v>
      </c>
      <c r="AC78" s="1">
        <f t="shared" ref="AC78:AC109" si="57">+AB78/SUM($AB$14:$AB$125)</f>
        <v>1.8660683656802748E-2</v>
      </c>
    </row>
    <row r="79" spans="1:29" x14ac:dyDescent="0.35">
      <c r="A79" s="1" t="s">
        <v>37</v>
      </c>
      <c r="B79" s="1">
        <v>0.94999999999999896</v>
      </c>
      <c r="C79" s="1">
        <v>1.05</v>
      </c>
      <c r="D79" s="1">
        <v>-5.0000000000000001E-3</v>
      </c>
      <c r="E79" s="1">
        <v>0.9</v>
      </c>
      <c r="F79" s="2">
        <f>+VLOOKUP($A79,'All effects'!$AO$11:$AZ$123,F$1,FALSE)</f>
        <v>2483526555.6408601</v>
      </c>
      <c r="G79" s="2">
        <f>+VLOOKUP($A79,'All effects'!$AO$11:$AZ$123,G$1,FALSE)</f>
        <v>3088893128.9182</v>
      </c>
      <c r="H79" s="2">
        <f>+VLOOKUP($A79,'All effects'!$AO$11:$AZ$123,H$1,FALSE)</f>
        <v>1503012324.3377299</v>
      </c>
      <c r="I79" s="2">
        <f>+VLOOKUP($A79,'All effects'!$AO$11:$AZ$123,I$1,FALSE)</f>
        <v>3160290639.7716799</v>
      </c>
      <c r="J79" s="2">
        <f>+VLOOKUP($A79,'All effects'!$AO$11:$AZ$123,J$1,FALSE)</f>
        <v>1574409835.19965</v>
      </c>
      <c r="K79" s="2">
        <f>+VLOOKUP($A79,'All effects'!$AO$11:$AZ$123,K$1,FALSE)</f>
        <v>42087561.520765886</v>
      </c>
      <c r="L79" s="2">
        <f>+VLOOKUP($A79,'All effects'!$AO$11:$AZ$123,L$1,FALSE)</f>
        <v>55891578.890943587</v>
      </c>
      <c r="M79" s="2">
        <f>+VLOOKUP($A79,'All effects'!$AO$11:$AZ$123,M$1,FALSE)</f>
        <v>605366573.27733696</v>
      </c>
      <c r="N79" s="2">
        <f>+VLOOKUP($A79,'All effects'!$AO$11:$AZ$123,N$1,FALSE)</f>
        <v>-57593493.48330114</v>
      </c>
      <c r="O79" s="1">
        <f t="shared" si="45"/>
        <v>9160498.6321426407</v>
      </c>
      <c r="P79" s="1">
        <f t="shared" si="46"/>
        <v>11393395.902299261</v>
      </c>
      <c r="Q79" s="1">
        <f t="shared" si="47"/>
        <v>5543867.5740821557</v>
      </c>
      <c r="R79" s="1">
        <f t="shared" si="48"/>
        <v>11656745.935350517</v>
      </c>
      <c r="S79" s="1">
        <f t="shared" si="49"/>
        <v>5807217.6071645431</v>
      </c>
      <c r="T79" s="1">
        <f t="shared" si="50"/>
        <v>155240.15592485096</v>
      </c>
      <c r="U79" s="1">
        <f t="shared" si="51"/>
        <v>206156.33475546385</v>
      </c>
      <c r="V79" s="1">
        <f t="shared" si="52"/>
        <v>2232897.2701566094</v>
      </c>
      <c r="W79" s="1">
        <f t="shared" si="52"/>
        <v>-212433.85422063901</v>
      </c>
      <c r="X79" s="1">
        <f t="shared" si="53"/>
        <v>0.10698004544142981</v>
      </c>
      <c r="Y79" s="1">
        <f t="shared" si="54"/>
        <v>5.7679095376914652E-2</v>
      </c>
      <c r="Z79" s="1">
        <f t="shared" si="55"/>
        <v>0.21748640442715655</v>
      </c>
      <c r="AA79" s="1">
        <f t="shared" si="56"/>
        <v>0.2</v>
      </c>
      <c r="AB79" s="1">
        <f t="shared" ref="AB79:AB125" si="58">+X79*Y79*Z79*AA79</f>
        <v>2.6840050430352577E-4</v>
      </c>
      <c r="AC79" s="1">
        <f t="shared" si="57"/>
        <v>3.6885044016687898E-3</v>
      </c>
    </row>
    <row r="80" spans="1:29" x14ac:dyDescent="0.35">
      <c r="A80" s="1" t="s">
        <v>38</v>
      </c>
      <c r="B80" s="1">
        <v>0.94999999999999896</v>
      </c>
      <c r="C80" s="1">
        <v>1.05</v>
      </c>
      <c r="D80" s="1">
        <v>-5.0000000000000001E-3</v>
      </c>
      <c r="E80" s="1">
        <v>1.3</v>
      </c>
      <c r="F80" s="2">
        <f>+VLOOKUP($A80,'All effects'!$AO$11:$AZ$123,F$1,FALSE)</f>
        <v>574793607.09758604</v>
      </c>
      <c r="G80" s="2">
        <f>+VLOOKUP($A80,'All effects'!$AO$11:$AZ$123,G$1,FALSE)</f>
        <v>1180160363.1059899</v>
      </c>
      <c r="H80" s="2">
        <f>+VLOOKUP($A80,'All effects'!$AO$11:$AZ$123,H$1,FALSE)</f>
        <v>803430870.14947999</v>
      </c>
      <c r="I80" s="2">
        <f>+VLOOKUP($A80,'All effects'!$AO$11:$AZ$123,I$1,FALSE)</f>
        <v>1265506720.3678</v>
      </c>
      <c r="J80" s="2">
        <f>+VLOOKUP($A80,'All effects'!$AO$11:$AZ$123,J$1,FALSE)</f>
        <v>888777227.41972995</v>
      </c>
      <c r="K80" s="2">
        <f>+VLOOKUP($A80,'All effects'!$AO$11:$AZ$123,K$1,FALSE)</f>
        <v>30047754.532846667</v>
      </c>
      <c r="L80" s="2">
        <f>+VLOOKUP($A80,'All effects'!$AO$11:$AZ$123,L$1,FALSE)</f>
        <v>77667340.247406185</v>
      </c>
      <c r="M80" s="2">
        <f>+VLOOKUP($A80,'All effects'!$AO$11:$AZ$123,M$1,FALSE)</f>
        <v>605366756.00841129</v>
      </c>
      <c r="N80" s="2">
        <f>+VLOOKUP($A80,'All effects'!$AO$11:$AZ$123,N$1,FALSE)</f>
        <v>-37726771.54724849</v>
      </c>
      <c r="O80" s="1">
        <f t="shared" si="45"/>
        <v>2120128.7498305272</v>
      </c>
      <c r="P80" s="1">
        <f t="shared" si="46"/>
        <v>4353026.6939914813</v>
      </c>
      <c r="Q80" s="1">
        <f t="shared" si="47"/>
        <v>2963458.3009829428</v>
      </c>
      <c r="R80" s="1">
        <f t="shared" si="48"/>
        <v>4667827.1084180642</v>
      </c>
      <c r="S80" s="1">
        <f t="shared" si="49"/>
        <v>3278258.715440657</v>
      </c>
      <c r="T80" s="1">
        <f t="shared" si="50"/>
        <v>110831.27485466826</v>
      </c>
      <c r="U80" s="1">
        <f t="shared" si="51"/>
        <v>286476.32636846526</v>
      </c>
      <c r="V80" s="1">
        <f t="shared" si="52"/>
        <v>2232897.9441609816</v>
      </c>
      <c r="W80" s="1">
        <f t="shared" si="52"/>
        <v>-139155.36291277892</v>
      </c>
      <c r="X80" s="1">
        <f t="shared" si="53"/>
        <v>0.10698004544142981</v>
      </c>
      <c r="Y80" s="1">
        <f t="shared" si="54"/>
        <v>5.7679095376914652E-2</v>
      </c>
      <c r="Z80" s="1">
        <f t="shared" si="55"/>
        <v>0.21748640442715655</v>
      </c>
      <c r="AA80" s="1">
        <f t="shared" si="56"/>
        <v>0.2</v>
      </c>
      <c r="AB80" s="1">
        <f t="shared" si="58"/>
        <v>2.6840050430352577E-4</v>
      </c>
      <c r="AC80" s="1">
        <f t="shared" si="57"/>
        <v>3.6885044016687898E-3</v>
      </c>
    </row>
    <row r="81" spans="1:29" x14ac:dyDescent="0.35">
      <c r="A81" s="1" t="s">
        <v>39</v>
      </c>
      <c r="B81" s="1">
        <v>0.94999999999999896</v>
      </c>
      <c r="C81" s="1">
        <v>1.05</v>
      </c>
      <c r="D81" s="1">
        <v>0.01</v>
      </c>
      <c r="E81" s="1">
        <v>0.9</v>
      </c>
      <c r="F81" s="2">
        <f>+VLOOKUP($A81,'All effects'!$AO$11:$AZ$123,F$1,FALSE)</f>
        <v>-57876734.770128503</v>
      </c>
      <c r="G81" s="2">
        <f>+VLOOKUP($A81,'All effects'!$AO$11:$AZ$123,G$1,FALSE)</f>
        <v>554639133.11305106</v>
      </c>
      <c r="H81" s="2">
        <f>+VLOOKUP($A81,'All effects'!$AO$11:$AZ$123,H$1,FALSE)</f>
        <v>1086267535.2167599</v>
      </c>
      <c r="I81" s="2">
        <f>+VLOOKUP($A81,'All effects'!$AO$11:$AZ$123,I$1,FALSE)</f>
        <v>712724860.06844997</v>
      </c>
      <c r="J81" s="2">
        <f>+VLOOKUP($A81,'All effects'!$AO$11:$AZ$123,J$1,FALSE)</f>
        <v>1244353262.1805999</v>
      </c>
      <c r="K81" s="2">
        <f>+VLOOKUP($A81,'All effects'!$AO$11:$AZ$123,K$1,FALSE)</f>
        <v>29920772.717924945</v>
      </c>
      <c r="L81" s="2">
        <f>+VLOOKUP($A81,'All effects'!$AO$11:$AZ$123,L$1,FALSE)</f>
        <v>132484788.29447506</v>
      </c>
      <c r="M81" s="2">
        <f>+VLOOKUP($A81,'All effects'!$AO$11:$AZ$123,M$1,FALSE)</f>
        <v>612515867.88317835</v>
      </c>
      <c r="N81" s="2">
        <f>+VLOOKUP($A81,'All effects'!$AO$11:$AZ$123,N$1,FALSE)</f>
        <v>-55521711.378848307</v>
      </c>
      <c r="O81" s="1">
        <f t="shared" si="45"/>
        <v>-159733.76539716532</v>
      </c>
      <c r="P81" s="1">
        <f t="shared" si="46"/>
        <v>1530746.2924548557</v>
      </c>
      <c r="Q81" s="1">
        <f t="shared" si="47"/>
        <v>2997985.3617869481</v>
      </c>
      <c r="R81" s="1">
        <f t="shared" si="48"/>
        <v>1967046.448682172</v>
      </c>
      <c r="S81" s="1">
        <f t="shared" si="49"/>
        <v>3434285.5180375609</v>
      </c>
      <c r="T81" s="1">
        <f t="shared" si="50"/>
        <v>82578.21918961576</v>
      </c>
      <c r="U81" s="1">
        <f t="shared" si="51"/>
        <v>365644.22951940843</v>
      </c>
      <c r="V81" s="1">
        <f t="shared" si="52"/>
        <v>1690480.0578520177</v>
      </c>
      <c r="W81" s="1">
        <f t="shared" si="52"/>
        <v>-153234.14589752242</v>
      </c>
      <c r="X81" s="1">
        <f t="shared" si="53"/>
        <v>0.10698004544142981</v>
      </c>
      <c r="Y81" s="1">
        <f t="shared" si="54"/>
        <v>5.7679095376914652E-2</v>
      </c>
      <c r="Z81" s="1">
        <f t="shared" si="55"/>
        <v>0.16273258197283502</v>
      </c>
      <c r="AA81" s="1">
        <f t="shared" si="56"/>
        <v>0.2</v>
      </c>
      <c r="AB81" s="1">
        <f t="shared" si="58"/>
        <v>2.0082867792663709E-4</v>
      </c>
      <c r="AC81" s="1">
        <f t="shared" si="57"/>
        <v>2.7598959414622598E-3</v>
      </c>
    </row>
    <row r="82" spans="1:29" x14ac:dyDescent="0.35">
      <c r="A82" s="1" t="s">
        <v>40</v>
      </c>
      <c r="B82" s="1">
        <v>0.94999999999999896</v>
      </c>
      <c r="C82" s="1">
        <v>1.05</v>
      </c>
      <c r="D82" s="1">
        <v>0.01</v>
      </c>
      <c r="E82" s="1">
        <v>1.3</v>
      </c>
      <c r="F82" s="2">
        <f>+VLOOKUP($A82,'All effects'!$AO$11:$AZ$123,F$1,FALSE)</f>
        <v>536276856.969684</v>
      </c>
      <c r="G82" s="2">
        <f>+VLOOKUP($A82,'All effects'!$AO$11:$AZ$123,G$1,FALSE)</f>
        <v>1148793019.7146399</v>
      </c>
      <c r="H82" s="2">
        <f>+VLOOKUP($A82,'All effects'!$AO$11:$AZ$123,H$1,FALSE)</f>
        <v>1320580988.2632101</v>
      </c>
      <c r="I82" s="2">
        <f>+VLOOKUP($A82,'All effects'!$AO$11:$AZ$123,I$1,FALSE)</f>
        <v>1292510561.91958</v>
      </c>
      <c r="J82" s="2">
        <f>+VLOOKUP($A82,'All effects'!$AO$11:$AZ$123,J$1,FALSE)</f>
        <v>1464298530.4765899</v>
      </c>
      <c r="K82" s="2">
        <f>+VLOOKUP($A82,'All effects'!$AO$11:$AZ$123,K$1,FALSE)</f>
        <v>55170518.121574461</v>
      </c>
      <c r="L82" s="2">
        <f>+VLOOKUP($A82,'All effects'!$AO$11:$AZ$123,L$1,FALSE)</f>
        <v>162774882.04222533</v>
      </c>
      <c r="M82" s="2">
        <f>+VLOOKUP($A82,'All effects'!$AO$11:$AZ$123,M$1,FALSE)</f>
        <v>612516162.74495792</v>
      </c>
      <c r="N82" s="2">
        <f>+VLOOKUP($A82,'All effects'!$AO$11:$AZ$123,N$1,FALSE)</f>
        <v>-36113178.284286194</v>
      </c>
      <c r="O82" s="1">
        <f t="shared" si="45"/>
        <v>1480068.3210507676</v>
      </c>
      <c r="P82" s="1">
        <f t="shared" si="46"/>
        <v>3170549.1926906086</v>
      </c>
      <c r="Q82" s="1">
        <f t="shared" si="47"/>
        <v>3644666.1098798537</v>
      </c>
      <c r="R82" s="1">
        <f t="shared" si="48"/>
        <v>3567194.6541389534</v>
      </c>
      <c r="S82" s="1">
        <f t="shared" si="49"/>
        <v>4041311.5713514918</v>
      </c>
      <c r="T82" s="1">
        <f t="shared" si="50"/>
        <v>152264.88905210342</v>
      </c>
      <c r="U82" s="1">
        <f t="shared" si="51"/>
        <v>449241.73632033577</v>
      </c>
      <c r="V82" s="1">
        <f t="shared" si="52"/>
        <v>1690480.8716398464</v>
      </c>
      <c r="W82" s="1">
        <f t="shared" si="52"/>
        <v>-99668.614180104472</v>
      </c>
      <c r="X82" s="1">
        <f t="shared" si="53"/>
        <v>0.10698004544142981</v>
      </c>
      <c r="Y82" s="1">
        <f t="shared" si="54"/>
        <v>5.7679095376914652E-2</v>
      </c>
      <c r="Z82" s="1">
        <f t="shared" si="55"/>
        <v>0.16273258197283502</v>
      </c>
      <c r="AA82" s="1">
        <f t="shared" si="56"/>
        <v>0.2</v>
      </c>
      <c r="AB82" s="1">
        <f t="shared" si="58"/>
        <v>2.0082867792663709E-4</v>
      </c>
      <c r="AC82" s="1">
        <f t="shared" si="57"/>
        <v>2.7598959414622598E-3</v>
      </c>
    </row>
    <row r="83" spans="1:29" x14ac:dyDescent="0.35">
      <c r="A83" s="1" t="s">
        <v>46</v>
      </c>
      <c r="B83" s="1">
        <v>1</v>
      </c>
      <c r="C83" s="1">
        <v>0.94999999999999896</v>
      </c>
      <c r="D83" s="1">
        <v>-5.0000000000000001E-3</v>
      </c>
      <c r="E83" s="1">
        <v>0.9</v>
      </c>
      <c r="F83" s="2">
        <f>+VLOOKUP($A83,'All effects'!$AO$11:$AZ$123,F$1,FALSE)</f>
        <v>-1610764016.17225</v>
      </c>
      <c r="G83" s="2">
        <f>+VLOOKUP($A83,'All effects'!$AO$11:$AZ$123,G$1,FALSE)</f>
        <v>-1003882801.0113</v>
      </c>
      <c r="H83" s="2">
        <f>+VLOOKUP($A83,'All effects'!$AO$11:$AZ$123,H$1,FALSE)</f>
        <v>206846079.709665</v>
      </c>
      <c r="I83" s="2">
        <f>+VLOOKUP($A83,'All effects'!$AO$11:$AZ$123,I$1,FALSE)</f>
        <v>-868242797.69033396</v>
      </c>
      <c r="J83" s="2">
        <f>+VLOOKUP($A83,'All effects'!$AO$11:$AZ$123,J$1,FALSE)</f>
        <v>342486083.03907901</v>
      </c>
      <c r="K83" s="2">
        <f>+VLOOKUP($A83,'All effects'!$AO$11:$AZ$123,K$1,FALSE)</f>
        <v>53684939.28498473</v>
      </c>
      <c r="L83" s="2">
        <f>+VLOOKUP($A83,'All effects'!$AO$11:$AZ$123,L$1,FALSE)</f>
        <v>131686493.61287622</v>
      </c>
      <c r="M83" s="2">
        <f>+VLOOKUP($A83,'All effects'!$AO$11:$AZ$123,M$1,FALSE)</f>
        <v>606881215.16094434</v>
      </c>
      <c r="N83" s="2">
        <f>+VLOOKUP($A83,'All effects'!$AO$11:$AZ$123,N$1,FALSE)</f>
        <v>-57638448.993079968</v>
      </c>
      <c r="O83" s="1">
        <f t="shared" si="45"/>
        <v>-6041394.8735865224</v>
      </c>
      <c r="P83" s="1">
        <f t="shared" si="46"/>
        <v>-3765202.3181667537</v>
      </c>
      <c r="Q83" s="1">
        <f t="shared" si="47"/>
        <v>775805.04222401674</v>
      </c>
      <c r="R83" s="1">
        <f t="shared" si="48"/>
        <v>-3256465.5867218464</v>
      </c>
      <c r="S83" s="1">
        <f t="shared" si="49"/>
        <v>1284541.7737006098</v>
      </c>
      <c r="T83" s="1">
        <f t="shared" si="50"/>
        <v>201352.84481698243</v>
      </c>
      <c r="U83" s="1">
        <f t="shared" si="51"/>
        <v>493908.54243439902</v>
      </c>
      <c r="V83" s="1">
        <f t="shared" si="52"/>
        <v>2276192.5554197468</v>
      </c>
      <c r="W83" s="1">
        <f t="shared" si="52"/>
        <v>-216181.03382751156</v>
      </c>
      <c r="X83" s="1">
        <f t="shared" si="53"/>
        <v>0.10878218445060095</v>
      </c>
      <c r="Y83" s="1">
        <f t="shared" si="54"/>
        <v>5.7679095376910239E-2</v>
      </c>
      <c r="Z83" s="1">
        <f t="shared" si="55"/>
        <v>0.21748640442715655</v>
      </c>
      <c r="AA83" s="1">
        <f t="shared" si="56"/>
        <v>0.2</v>
      </c>
      <c r="AB83" s="1">
        <f t="shared" si="58"/>
        <v>2.7292186169207883E-4</v>
      </c>
      <c r="AC83" s="1">
        <f t="shared" si="57"/>
        <v>3.7506393319755378E-3</v>
      </c>
    </row>
    <row r="84" spans="1:29" x14ac:dyDescent="0.35">
      <c r="A84" s="1" t="s">
        <v>47</v>
      </c>
      <c r="B84" s="1">
        <v>1</v>
      </c>
      <c r="C84" s="1">
        <v>0.94999999999999896</v>
      </c>
      <c r="D84" s="1">
        <v>-5.0000000000000001E-3</v>
      </c>
      <c r="E84" s="1">
        <v>1.3</v>
      </c>
      <c r="F84" s="2">
        <f>+VLOOKUP($A84,'All effects'!$AO$11:$AZ$123,F$1,FALSE)</f>
        <v>-1624515735.2639</v>
      </c>
      <c r="G84" s="2">
        <f>+VLOOKUP($A84,'All effects'!$AO$11:$AZ$123,G$1,FALSE)</f>
        <v>-1017644067.57978</v>
      </c>
      <c r="H84" s="2">
        <f>+VLOOKUP($A84,'All effects'!$AO$11:$AZ$123,H$1,FALSE)</f>
        <v>-32788099.584146801</v>
      </c>
      <c r="I84" s="2">
        <f>+VLOOKUP($A84,'All effects'!$AO$11:$AZ$123,I$1,FALSE)</f>
        <v>-902865206.32721305</v>
      </c>
      <c r="J84" s="2">
        <f>+VLOOKUP($A84,'All effects'!$AO$11:$AZ$123,J$1,FALSE)</f>
        <v>81990761.676868796</v>
      </c>
      <c r="K84" s="2">
        <f>+VLOOKUP($A84,'All effects'!$AO$11:$AZ$123,K$1,FALSE)</f>
        <v>36668243.679274507</v>
      </c>
      <c r="L84" s="2">
        <f>+VLOOKUP($A84,'All effects'!$AO$11:$AZ$123,L$1,FALSE)</f>
        <v>113981131.92356931</v>
      </c>
      <c r="M84" s="2">
        <f>+VLOOKUP($A84,'All effects'!$AO$11:$AZ$123,M$1,FALSE)</f>
        <v>606871667.68412018</v>
      </c>
      <c r="N84" s="2">
        <f>+VLOOKUP($A84,'All effects'!$AO$11:$AZ$123,N$1,FALSE)</f>
        <v>-37465973.008278415</v>
      </c>
      <c r="O84" s="1">
        <f t="shared" si="45"/>
        <v>-6092972.6120939441</v>
      </c>
      <c r="P84" s="1">
        <f t="shared" si="46"/>
        <v>-3816815.8658162951</v>
      </c>
      <c r="Q84" s="1">
        <f t="shared" si="47"/>
        <v>-122976.33592103177</v>
      </c>
      <c r="R84" s="1">
        <f t="shared" si="48"/>
        <v>-3386321.7543230546</v>
      </c>
      <c r="S84" s="1">
        <f t="shared" si="49"/>
        <v>307517.77560389671</v>
      </c>
      <c r="T84" s="1">
        <f t="shared" si="50"/>
        <v>137529.35697795037</v>
      </c>
      <c r="U84" s="1">
        <f t="shared" si="51"/>
        <v>427502.11649563164</v>
      </c>
      <c r="V84" s="1">
        <f t="shared" si="52"/>
        <v>2276156.746277649</v>
      </c>
      <c r="W84" s="1">
        <f t="shared" si="52"/>
        <v>-140521.35197558289</v>
      </c>
      <c r="X84" s="1">
        <f t="shared" si="53"/>
        <v>0.10878218445060095</v>
      </c>
      <c r="Y84" s="1">
        <f t="shared" si="54"/>
        <v>5.7679095376910239E-2</v>
      </c>
      <c r="Z84" s="1">
        <f t="shared" si="55"/>
        <v>0.21748640442715655</v>
      </c>
      <c r="AA84" s="1">
        <f t="shared" si="56"/>
        <v>0.2</v>
      </c>
      <c r="AB84" s="1">
        <f t="shared" si="58"/>
        <v>2.7292186169207883E-4</v>
      </c>
      <c r="AC84" s="1">
        <f t="shared" si="57"/>
        <v>3.7506393319755378E-3</v>
      </c>
    </row>
    <row r="85" spans="1:29" x14ac:dyDescent="0.35">
      <c r="A85" s="1" t="s">
        <v>48</v>
      </c>
      <c r="B85" s="1">
        <v>1</v>
      </c>
      <c r="C85" s="1">
        <v>0.94999999999999896</v>
      </c>
      <c r="D85" s="1">
        <v>0.01</v>
      </c>
      <c r="E85" s="1">
        <v>0.9</v>
      </c>
      <c r="F85" s="2">
        <f>+VLOOKUP($A85,'All effects'!$AO$11:$AZ$123,F$1,FALSE)</f>
        <v>1516922070.34588</v>
      </c>
      <c r="G85" s="2">
        <f>+VLOOKUP($A85,'All effects'!$AO$11:$AZ$123,G$1,FALSE)</f>
        <v>2117824084.67696</v>
      </c>
      <c r="H85" s="2">
        <f>+VLOOKUP($A85,'All effects'!$AO$11:$AZ$123,H$1,FALSE)</f>
        <v>391186379.269876</v>
      </c>
      <c r="I85" s="2">
        <f>+VLOOKUP($A85,'All effects'!$AO$11:$AZ$123,I$1,FALSE)</f>
        <v>2198509839.3604698</v>
      </c>
      <c r="J85" s="2">
        <f>+VLOOKUP($A85,'All effects'!$AO$11:$AZ$123,J$1,FALSE)</f>
        <v>471872133.96182799</v>
      </c>
      <c r="K85" s="2">
        <f>+VLOOKUP($A85,'All effects'!$AO$11:$AZ$123,K$1,FALSE)</f>
        <v>17894107.768552467</v>
      </c>
      <c r="L85" s="2">
        <f>+VLOOKUP($A85,'All effects'!$AO$11:$AZ$123,L$1,FALSE)</f>
        <v>42748170.731370285</v>
      </c>
      <c r="M85" s="2">
        <f>+VLOOKUP($A85,'All effects'!$AO$11:$AZ$123,M$1,FALSE)</f>
        <v>600902014.33107626</v>
      </c>
      <c r="N85" s="2">
        <f>+VLOOKUP($A85,'All effects'!$AO$11:$AZ$123,N$1,FALSE)</f>
        <v>-55831691.720692746</v>
      </c>
      <c r="O85" s="1">
        <f t="shared" si="45"/>
        <v>4257071.8044378227</v>
      </c>
      <c r="P85" s="1">
        <f t="shared" si="46"/>
        <v>5943435.9706968404</v>
      </c>
      <c r="Q85" s="1">
        <f t="shared" si="47"/>
        <v>1097820.7371524335</v>
      </c>
      <c r="R85" s="1">
        <f t="shared" si="48"/>
        <v>6169871.4995863615</v>
      </c>
      <c r="S85" s="1">
        <f t="shared" si="49"/>
        <v>1324256.2660656467</v>
      </c>
      <c r="T85" s="1">
        <f t="shared" si="50"/>
        <v>50217.808242256753</v>
      </c>
      <c r="U85" s="1">
        <f t="shared" si="51"/>
        <v>119967.95080601345</v>
      </c>
      <c r="V85" s="1">
        <f t="shared" si="52"/>
        <v>1686364.1662590073</v>
      </c>
      <c r="W85" s="1">
        <f t="shared" si="52"/>
        <v>-156685.38632576648</v>
      </c>
      <c r="X85" s="1">
        <f t="shared" si="53"/>
        <v>0.10878218445060095</v>
      </c>
      <c r="Y85" s="1">
        <f t="shared" si="54"/>
        <v>5.7679095376910239E-2</v>
      </c>
      <c r="Z85" s="1">
        <f t="shared" si="55"/>
        <v>0.16273258197283502</v>
      </c>
      <c r="AA85" s="1">
        <f t="shared" si="56"/>
        <v>0.2</v>
      </c>
      <c r="AB85" s="1">
        <f t="shared" si="58"/>
        <v>2.0421174991129364E-4</v>
      </c>
      <c r="AC85" s="1">
        <f t="shared" si="57"/>
        <v>2.8063879401973163E-3</v>
      </c>
    </row>
    <row r="86" spans="1:29" x14ac:dyDescent="0.35">
      <c r="A86" s="1" t="s">
        <v>49</v>
      </c>
      <c r="B86" s="1">
        <v>1</v>
      </c>
      <c r="C86" s="1">
        <v>0.94999999999999896</v>
      </c>
      <c r="D86" s="1">
        <v>0.01</v>
      </c>
      <c r="E86" s="1">
        <v>1.3</v>
      </c>
      <c r="F86" s="2">
        <f>+VLOOKUP($A86,'All effects'!$AO$11:$AZ$123,F$1,FALSE)</f>
        <v>2501143027.1177101</v>
      </c>
      <c r="G86" s="2">
        <f>+VLOOKUP($A86,'All effects'!$AO$11:$AZ$123,G$1,FALSE)</f>
        <v>3102045190.42975</v>
      </c>
      <c r="H86" s="2">
        <f>+VLOOKUP($A86,'All effects'!$AO$11:$AZ$123,H$1,FALSE)</f>
        <v>775011610.10859501</v>
      </c>
      <c r="I86" s="2">
        <f>+VLOOKUP($A86,'All effects'!$AO$11:$AZ$123,I$1,FALSE)</f>
        <v>3124741867.94279</v>
      </c>
      <c r="J86" s="2">
        <f>+VLOOKUP($A86,'All effects'!$AO$11:$AZ$123,J$1,FALSE)</f>
        <v>797708287.63007796</v>
      </c>
      <c r="K86" s="2">
        <f>+VLOOKUP($A86,'All effects'!$AO$11:$AZ$123,K$1,FALSE)</f>
        <v>-9932939.298884185</v>
      </c>
      <c r="L86" s="2">
        <f>+VLOOKUP($A86,'All effects'!$AO$11:$AZ$123,L$1,FALSE)</f>
        <v>-21921383.146851618</v>
      </c>
      <c r="M86" s="2">
        <f>+VLOOKUP($A86,'All effects'!$AO$11:$AZ$123,M$1,FALSE)</f>
        <v>600902163.31203532</v>
      </c>
      <c r="N86" s="2">
        <f>+VLOOKUP($A86,'All effects'!$AO$11:$AZ$123,N$1,FALSE)</f>
        <v>-34685121.361007653</v>
      </c>
      <c r="O86" s="1">
        <f t="shared" si="45"/>
        <v>7019177.628011751</v>
      </c>
      <c r="P86" s="1">
        <f t="shared" si="46"/>
        <v>8705542.2123691384</v>
      </c>
      <c r="Q86" s="1">
        <f t="shared" si="47"/>
        <v>2174983.2361216657</v>
      </c>
      <c r="R86" s="1">
        <f t="shared" si="48"/>
        <v>8769237.8944242802</v>
      </c>
      <c r="S86" s="1">
        <f t="shared" si="49"/>
        <v>2238678.9182005026</v>
      </c>
      <c r="T86" s="1">
        <f t="shared" si="50"/>
        <v>-27875.681059100563</v>
      </c>
      <c r="U86" s="1">
        <f t="shared" si="51"/>
        <v>-61519.905295769073</v>
      </c>
      <c r="V86" s="1">
        <f t="shared" si="52"/>
        <v>1686364.5843573741</v>
      </c>
      <c r="W86" s="1">
        <f t="shared" si="52"/>
        <v>-97339.906291812207</v>
      </c>
      <c r="X86" s="1">
        <f t="shared" si="53"/>
        <v>0.10878218445060095</v>
      </c>
      <c r="Y86" s="1">
        <f t="shared" si="54"/>
        <v>5.7679095376910239E-2</v>
      </c>
      <c r="Z86" s="1">
        <f t="shared" si="55"/>
        <v>0.16273258197283502</v>
      </c>
      <c r="AA86" s="1">
        <f t="shared" si="56"/>
        <v>0.2</v>
      </c>
      <c r="AB86" s="1">
        <f t="shared" si="58"/>
        <v>2.0421174991129364E-4</v>
      </c>
      <c r="AC86" s="1">
        <f t="shared" si="57"/>
        <v>2.8063879401973163E-3</v>
      </c>
    </row>
    <row r="87" spans="1:29" x14ac:dyDescent="0.35">
      <c r="A87" s="1" t="s">
        <v>56</v>
      </c>
      <c r="B87" s="1">
        <v>1</v>
      </c>
      <c r="C87" s="1">
        <v>1</v>
      </c>
      <c r="D87" s="1">
        <v>-5.0000000000000001E-3</v>
      </c>
      <c r="E87" s="1">
        <v>0.9</v>
      </c>
      <c r="F87" s="2">
        <f>+VLOOKUP($A87,'All effects'!$AO$11:$AZ$123,F$1,FALSE)</f>
        <v>-262572781.868889</v>
      </c>
      <c r="G87" s="2">
        <f>+VLOOKUP($A87,'All effects'!$AO$11:$AZ$123,G$1,FALSE)</f>
        <v>344851582.95859402</v>
      </c>
      <c r="H87" s="2">
        <f>+VLOOKUP($A87,'All effects'!$AO$11:$AZ$123,H$1,FALSE)</f>
        <v>740748120.59221804</v>
      </c>
      <c r="I87" s="2">
        <f>+VLOOKUP($A87,'All effects'!$AO$11:$AZ$123,I$1,FALSE)</f>
        <v>464155952.17240697</v>
      </c>
      <c r="J87" s="2">
        <f>+VLOOKUP($A87,'All effects'!$AO$11:$AZ$123,J$1,FALSE)</f>
        <v>860052489.81447399</v>
      </c>
      <c r="K87" s="2">
        <f>+VLOOKUP($A87,'All effects'!$AO$11:$AZ$123,K$1,FALSE)</f>
        <v>58865746.721373342</v>
      </c>
      <c r="L87" s="2">
        <f>+VLOOKUP($A87,'All effects'!$AO$11:$AZ$123,L$1,FALSE)</f>
        <v>120518993.06781165</v>
      </c>
      <c r="M87" s="2">
        <f>+VLOOKUP($A87,'All effects'!$AO$11:$AZ$123,M$1,FALSE)</f>
        <v>607424364.82748294</v>
      </c>
      <c r="N87" s="2">
        <f>+VLOOKUP($A87,'All effects'!$AO$11:$AZ$123,N$1,FALSE)</f>
        <v>-57651122.867374524</v>
      </c>
      <c r="O87" s="1">
        <f t="shared" si="45"/>
        <v>-6658706.1806741795</v>
      </c>
      <c r="P87" s="1">
        <f t="shared" si="46"/>
        <v>8745252.8419654071</v>
      </c>
      <c r="Q87" s="1">
        <f t="shared" si="47"/>
        <v>18784978.602135167</v>
      </c>
      <c r="R87" s="1">
        <f t="shared" si="48"/>
        <v>11770748.23037214</v>
      </c>
      <c r="S87" s="1">
        <f t="shared" si="49"/>
        <v>21810473.990756009</v>
      </c>
      <c r="T87" s="1">
        <f t="shared" si="50"/>
        <v>1492804.0474481948</v>
      </c>
      <c r="U87" s="1">
        <f t="shared" si="51"/>
        <v>3056297.6037248992</v>
      </c>
      <c r="V87" s="1">
        <f t="shared" si="52"/>
        <v>15403959.022639586</v>
      </c>
      <c r="W87" s="1">
        <f t="shared" si="52"/>
        <v>-1462001.8321300256</v>
      </c>
      <c r="X87" s="1">
        <f t="shared" si="53"/>
        <v>0.10878218445060095</v>
      </c>
      <c r="Y87" s="1">
        <f t="shared" si="54"/>
        <v>0.38998983123577174</v>
      </c>
      <c r="Z87" s="1">
        <f t="shared" si="55"/>
        <v>0.21748640442715655</v>
      </c>
      <c r="AA87" s="1">
        <f t="shared" si="56"/>
        <v>0.2</v>
      </c>
      <c r="AB87" s="1">
        <f t="shared" si="58"/>
        <v>1.8453262847886933E-3</v>
      </c>
      <c r="AC87" s="1">
        <f t="shared" si="57"/>
        <v>2.535946846158291E-2</v>
      </c>
    </row>
    <row r="88" spans="1:29" x14ac:dyDescent="0.35">
      <c r="A88" s="1" t="s">
        <v>59</v>
      </c>
      <c r="B88" s="1">
        <v>1</v>
      </c>
      <c r="C88" s="1">
        <v>1</v>
      </c>
      <c r="D88" s="1">
        <v>-5.0000000000000001E-3</v>
      </c>
      <c r="E88" s="1">
        <v>1.3</v>
      </c>
      <c r="F88" s="2">
        <f>+VLOOKUP($A88,'All effects'!$AO$11:$AZ$123,F$1,FALSE)</f>
        <v>-923488733.15773201</v>
      </c>
      <c r="G88" s="2">
        <f>+VLOOKUP($A88,'All effects'!$AO$11:$AZ$123,G$1,FALSE)</f>
        <v>-316062954.36722201</v>
      </c>
      <c r="H88" s="2">
        <f>+VLOOKUP($A88,'All effects'!$AO$11:$AZ$123,H$1,FALSE)</f>
        <v>295588680.09485501</v>
      </c>
      <c r="I88" s="2">
        <f>+VLOOKUP($A88,'All effects'!$AO$11:$AZ$123,I$1,FALSE)</f>
        <v>-207907188.46713299</v>
      </c>
      <c r="J88" s="2">
        <f>+VLOOKUP($A88,'All effects'!$AO$11:$AZ$123,J$1,FALSE)</f>
        <v>403744446.00338602</v>
      </c>
      <c r="K88" s="2">
        <f>+VLOOKUP($A88,'All effects'!$AO$11:$AZ$123,K$1,FALSE)</f>
        <v>44305125.077230208</v>
      </c>
      <c r="L88" s="2">
        <f>+VLOOKUP($A88,'All effects'!$AO$11:$AZ$123,L$1,FALSE)</f>
        <v>114842729.54529606</v>
      </c>
      <c r="M88" s="2">
        <f>+VLOOKUP($A88,'All effects'!$AO$11:$AZ$123,M$1,FALSE)</f>
        <v>607425778.79050899</v>
      </c>
      <c r="N88" s="2">
        <f>+VLOOKUP($A88,'All effects'!$AO$11:$AZ$123,N$1,FALSE)</f>
        <v>-37618161.432022572</v>
      </c>
      <c r="O88" s="1">
        <f t="shared" si="45"/>
        <v>-23419183.40314066</v>
      </c>
      <c r="P88" s="1">
        <f t="shared" si="46"/>
        <v>-8015188.5231502848</v>
      </c>
      <c r="Q88" s="1">
        <f t="shared" si="47"/>
        <v>7495971.8104663957</v>
      </c>
      <c r="R88" s="1">
        <f t="shared" si="48"/>
        <v>-5272415.7888686331</v>
      </c>
      <c r="S88" s="1">
        <f t="shared" si="49"/>
        <v>10238744.544962132</v>
      </c>
      <c r="T88" s="1">
        <f t="shared" si="50"/>
        <v>1123554.4220825057</v>
      </c>
      <c r="U88" s="1">
        <f t="shared" si="51"/>
        <v>2912350.5779460315</v>
      </c>
      <c r="V88" s="1">
        <f t="shared" si="52"/>
        <v>15403994.87999035</v>
      </c>
      <c r="W88" s="1">
        <f t="shared" si="52"/>
        <v>-953976.57841811096</v>
      </c>
      <c r="X88" s="1">
        <f t="shared" si="53"/>
        <v>0.10878218445060095</v>
      </c>
      <c r="Y88" s="1">
        <f t="shared" si="54"/>
        <v>0.38998983123577174</v>
      </c>
      <c r="Z88" s="1">
        <f t="shared" si="55"/>
        <v>0.21748640442715655</v>
      </c>
      <c r="AA88" s="1">
        <f t="shared" si="56"/>
        <v>0.2</v>
      </c>
      <c r="AB88" s="1">
        <f t="shared" si="58"/>
        <v>1.8453262847886933E-3</v>
      </c>
      <c r="AC88" s="1">
        <f t="shared" si="57"/>
        <v>2.535946846158291E-2</v>
      </c>
    </row>
    <row r="89" spans="1:29" x14ac:dyDescent="0.35">
      <c r="A89" s="1" t="s">
        <v>60</v>
      </c>
      <c r="B89" s="1">
        <v>1</v>
      </c>
      <c r="C89" s="1">
        <v>1</v>
      </c>
      <c r="D89" s="1">
        <v>0.01</v>
      </c>
      <c r="E89" s="1">
        <v>0.9</v>
      </c>
      <c r="F89" s="2">
        <f>+VLOOKUP($A89,'All effects'!$AO$11:$AZ$123,F$1,FALSE)</f>
        <v>-17571511.9751845</v>
      </c>
      <c r="G89" s="2">
        <f>+VLOOKUP($A89,'All effects'!$AO$11:$AZ$123,G$1,FALSE)</f>
        <v>582943604.69503295</v>
      </c>
      <c r="H89" s="2">
        <f>+VLOOKUP($A89,'All effects'!$AO$11:$AZ$123,H$1,FALSE)</f>
        <v>471895516.87256902</v>
      </c>
      <c r="I89" s="2">
        <f>+VLOOKUP($A89,'All effects'!$AO$11:$AZ$123,I$1,FALSE)</f>
        <v>700577451.80484796</v>
      </c>
      <c r="J89" s="2">
        <f>+VLOOKUP($A89,'All effects'!$AO$11:$AZ$123,J$1,FALSE)</f>
        <v>589529363.99082601</v>
      </c>
      <c r="K89" s="2">
        <f>+VLOOKUP($A89,'All effects'!$AO$11:$AZ$123,K$1,FALSE)</f>
        <v>48194982.361444734</v>
      </c>
      <c r="L89" s="2">
        <f>+VLOOKUP($A89,'All effects'!$AO$11:$AZ$123,L$1,FALSE)</f>
        <v>109587982.79239255</v>
      </c>
      <c r="M89" s="2">
        <f>+VLOOKUP($A89,'All effects'!$AO$11:$AZ$123,M$1,FALSE)</f>
        <v>600515116.67021668</v>
      </c>
      <c r="N89" s="2">
        <f>+VLOOKUP($A89,'All effects'!$AO$11:$AZ$123,N$1,FALSE)</f>
        <v>-56240846.678866714</v>
      </c>
      <c r="O89" s="1">
        <f t="shared" si="45"/>
        <v>-333420.02598427358</v>
      </c>
      <c r="P89" s="1">
        <f t="shared" si="46"/>
        <v>11061374.348392872</v>
      </c>
      <c r="Q89" s="1">
        <f t="shared" si="47"/>
        <v>8954233.1769581325</v>
      </c>
      <c r="R89" s="1">
        <f t="shared" si="48"/>
        <v>13293480.522032078</v>
      </c>
      <c r="S89" s="1">
        <f t="shared" si="49"/>
        <v>11186339.350757526</v>
      </c>
      <c r="T89" s="1">
        <f t="shared" si="50"/>
        <v>914501.39828367182</v>
      </c>
      <c r="U89" s="1">
        <f t="shared" si="51"/>
        <v>2079435.6297742554</v>
      </c>
      <c r="V89" s="1">
        <f t="shared" si="52"/>
        <v>11394794.374377131</v>
      </c>
      <c r="W89" s="1">
        <f t="shared" si="52"/>
        <v>-1067171.9421486149</v>
      </c>
      <c r="X89" s="1">
        <f t="shared" si="53"/>
        <v>0.10878218445060095</v>
      </c>
      <c r="Y89" s="1">
        <f t="shared" si="54"/>
        <v>0.38998983123577174</v>
      </c>
      <c r="Z89" s="1">
        <f t="shared" si="55"/>
        <v>0.16273258197283502</v>
      </c>
      <c r="AA89" s="1">
        <f t="shared" si="56"/>
        <v>0.2</v>
      </c>
      <c r="AB89" s="1">
        <f t="shared" si="58"/>
        <v>1.3807516460486698E-3</v>
      </c>
      <c r="AC89" s="1">
        <f t="shared" si="57"/>
        <v>1.8975033363955732E-2</v>
      </c>
    </row>
    <row r="90" spans="1:29" x14ac:dyDescent="0.35">
      <c r="A90" s="1" t="s">
        <v>62</v>
      </c>
      <c r="B90" s="1">
        <v>1</v>
      </c>
      <c r="C90" s="1">
        <v>1</v>
      </c>
      <c r="D90" s="1">
        <v>0.01</v>
      </c>
      <c r="E90" s="1">
        <v>1.3</v>
      </c>
      <c r="F90" s="2">
        <f>+VLOOKUP($A90,'All effects'!$AO$11:$AZ$123,F$1,FALSE)</f>
        <v>3734793869.7962198</v>
      </c>
      <c r="G90" s="2">
        <f>+VLOOKUP($A90,'All effects'!$AO$11:$AZ$123,G$1,FALSE)</f>
        <v>4335309201.2493496</v>
      </c>
      <c r="H90" s="2">
        <f>+VLOOKUP($A90,'All effects'!$AO$11:$AZ$123,H$1,FALSE)</f>
        <v>1265238889.14113</v>
      </c>
      <c r="I90" s="2">
        <f>+VLOOKUP($A90,'All effects'!$AO$11:$AZ$123,I$1,FALSE)</f>
        <v>4332850676.5236502</v>
      </c>
      <c r="J90" s="2">
        <f>+VLOOKUP($A90,'All effects'!$AO$11:$AZ$123,J$1,FALSE)</f>
        <v>1262780364.4238701</v>
      </c>
      <c r="K90" s="2">
        <f>+VLOOKUP($A90,'All effects'!$AO$11:$AZ$123,K$1,FALSE)</f>
        <v>3301652.1462202044</v>
      </c>
      <c r="L90" s="2">
        <f>+VLOOKUP($A90,'All effects'!$AO$11:$AZ$123,L$1,FALSE)</f>
        <v>-33997394.64749489</v>
      </c>
      <c r="M90" s="2">
        <f>+VLOOKUP($A90,'All effects'!$AO$11:$AZ$123,M$1,FALSE)</f>
        <v>600515331.45313215</v>
      </c>
      <c r="N90" s="2">
        <f>+VLOOKUP($A90,'All effects'!$AO$11:$AZ$123,N$1,FALSE)</f>
        <v>-34840522.068012603</v>
      </c>
      <c r="O90" s="1">
        <f t="shared" si="45"/>
        <v>70867838.286880612</v>
      </c>
      <c r="P90" s="1">
        <f t="shared" si="46"/>
        <v>82262636.736770689</v>
      </c>
      <c r="Q90" s="1">
        <f t="shared" si="47"/>
        <v>24007950.13482723</v>
      </c>
      <c r="R90" s="1">
        <f t="shared" si="48"/>
        <v>82215986.148074433</v>
      </c>
      <c r="S90" s="1">
        <f t="shared" si="49"/>
        <v>23961299.546291113</v>
      </c>
      <c r="T90" s="1">
        <f t="shared" si="50"/>
        <v>62648.959630704427</v>
      </c>
      <c r="U90" s="1">
        <f t="shared" si="51"/>
        <v>-645101.69772378553</v>
      </c>
      <c r="V90" s="1">
        <f t="shared" si="52"/>
        <v>11394798.449890118</v>
      </c>
      <c r="W90" s="1">
        <f t="shared" si="52"/>
        <v>-661100.06865817506</v>
      </c>
      <c r="X90" s="1">
        <f t="shared" si="53"/>
        <v>0.10878218445060095</v>
      </c>
      <c r="Y90" s="1">
        <f t="shared" si="54"/>
        <v>0.38998983123577174</v>
      </c>
      <c r="Z90" s="1">
        <f t="shared" si="55"/>
        <v>0.16273258197283502</v>
      </c>
      <c r="AA90" s="1">
        <f t="shared" si="56"/>
        <v>0.2</v>
      </c>
      <c r="AB90" s="1">
        <f t="shared" si="58"/>
        <v>1.3807516460486698E-3</v>
      </c>
      <c r="AC90" s="1">
        <f t="shared" si="57"/>
        <v>1.8975033363955732E-2</v>
      </c>
    </row>
    <row r="91" spans="1:29" x14ac:dyDescent="0.35">
      <c r="A91" s="1" t="s">
        <v>66</v>
      </c>
      <c r="B91" s="1">
        <v>1</v>
      </c>
      <c r="C91" s="1">
        <v>1.05</v>
      </c>
      <c r="D91" s="1">
        <v>-5.0000000000000001E-3</v>
      </c>
      <c r="E91" s="1">
        <v>0.9</v>
      </c>
      <c r="F91" s="2">
        <f>+VLOOKUP($A91,'All effects'!$AO$11:$AZ$123,F$1,FALSE)</f>
        <v>1654961615.6585701</v>
      </c>
      <c r="G91" s="2">
        <f>+VLOOKUP($A91,'All effects'!$AO$11:$AZ$123,G$1,FALSE)</f>
        <v>2261710035.8366699</v>
      </c>
      <c r="H91" s="2">
        <f>+VLOOKUP($A91,'All effects'!$AO$11:$AZ$123,H$1,FALSE)</f>
        <v>1303787499.4702401</v>
      </c>
      <c r="I91" s="2">
        <f>+VLOOKUP($A91,'All effects'!$AO$11:$AZ$123,I$1,FALSE)</f>
        <v>2347713821.86936</v>
      </c>
      <c r="J91" s="2">
        <f>+VLOOKUP($A91,'All effects'!$AO$11:$AZ$123,J$1,FALSE)</f>
        <v>1389791285.51138</v>
      </c>
      <c r="K91" s="2">
        <f>+VLOOKUP($A91,'All effects'!$AO$11:$AZ$123,K$1,FALSE)</f>
        <v>59575253.212353982</v>
      </c>
      <c r="L91" s="2">
        <f>+VLOOKUP($A91,'All effects'!$AO$11:$AZ$123,L$1,FALSE)</f>
        <v>87759835.008392692</v>
      </c>
      <c r="M91" s="2">
        <f>+VLOOKUP($A91,'All effects'!$AO$11:$AZ$123,M$1,FALSE)</f>
        <v>606748420.17809272</v>
      </c>
      <c r="N91" s="2">
        <f>+VLOOKUP($A91,'All effects'!$AO$11:$AZ$123,N$1,FALSE)</f>
        <v>-57819204.23665747</v>
      </c>
      <c r="O91" s="1">
        <f t="shared" si="45"/>
        <v>6207164.1285992917</v>
      </c>
      <c r="P91" s="1">
        <f t="shared" si="46"/>
        <v>8482858.617933467</v>
      </c>
      <c r="Q91" s="1">
        <f t="shared" si="47"/>
        <v>4890036.6760514928</v>
      </c>
      <c r="R91" s="1">
        <f t="shared" si="48"/>
        <v>8805427.8005265072</v>
      </c>
      <c r="S91" s="1">
        <f t="shared" si="49"/>
        <v>5212605.8586762259</v>
      </c>
      <c r="T91" s="1">
        <f t="shared" si="50"/>
        <v>223445.28791067397</v>
      </c>
      <c r="U91" s="1">
        <f t="shared" si="51"/>
        <v>329155.48895018664</v>
      </c>
      <c r="V91" s="1">
        <f t="shared" si="52"/>
        <v>2275694.4893341493</v>
      </c>
      <c r="W91" s="1">
        <f t="shared" si="52"/>
        <v>-216858.98155355078</v>
      </c>
      <c r="X91" s="1">
        <f t="shared" si="53"/>
        <v>0.10878218445060095</v>
      </c>
      <c r="Y91" s="1">
        <f t="shared" si="54"/>
        <v>5.7679095376914652E-2</v>
      </c>
      <c r="Z91" s="1">
        <f t="shared" si="55"/>
        <v>0.21748640442715655</v>
      </c>
      <c r="AA91" s="1">
        <f t="shared" si="56"/>
        <v>0.2</v>
      </c>
      <c r="AB91" s="1">
        <f t="shared" si="58"/>
        <v>2.7292186169209975E-4</v>
      </c>
      <c r="AC91" s="1">
        <f t="shared" si="57"/>
        <v>3.7506393319758254E-3</v>
      </c>
    </row>
    <row r="92" spans="1:29" x14ac:dyDescent="0.35">
      <c r="A92" s="1" t="s">
        <v>67</v>
      </c>
      <c r="B92" s="1">
        <v>1</v>
      </c>
      <c r="C92" s="1">
        <v>1.05</v>
      </c>
      <c r="D92" s="1">
        <v>-5.0000000000000001E-3</v>
      </c>
      <c r="E92" s="1">
        <v>1.3</v>
      </c>
      <c r="F92" s="2">
        <f>+VLOOKUP($A92,'All effects'!$AO$11:$AZ$123,F$1,FALSE)</f>
        <v>1259608728.2256999</v>
      </c>
      <c r="G92" s="2">
        <f>+VLOOKUP($A92,'All effects'!$AO$11:$AZ$123,G$1,FALSE)</f>
        <v>1866357337.6612101</v>
      </c>
      <c r="H92" s="2">
        <f>+VLOOKUP($A92,'All effects'!$AO$11:$AZ$123,H$1,FALSE)</f>
        <v>647838816.79714704</v>
      </c>
      <c r="I92" s="2">
        <f>+VLOOKUP($A92,'All effects'!$AO$11:$AZ$123,I$1,FALSE)</f>
        <v>1911430252.9173</v>
      </c>
      <c r="J92" s="2">
        <f>+VLOOKUP($A92,'All effects'!$AO$11:$AZ$123,J$1,FALSE)</f>
        <v>692911732.06167603</v>
      </c>
      <c r="K92" s="2">
        <f>+VLOOKUP($A92,'All effects'!$AO$11:$AZ$123,K$1,FALSE)</f>
        <v>37207648.40048895</v>
      </c>
      <c r="L92" s="2">
        <f>+VLOOKUP($A92,'All effects'!$AO$11:$AZ$123,L$1,FALSE)</f>
        <v>44846312.406108424</v>
      </c>
      <c r="M92" s="2">
        <f>+VLOOKUP($A92,'All effects'!$AO$11:$AZ$123,M$1,FALSE)</f>
        <v>606748609.43550324</v>
      </c>
      <c r="N92" s="2">
        <f>+VLOOKUP($A92,'All effects'!$AO$11:$AZ$123,N$1,FALSE)</f>
        <v>-37434251.250467256</v>
      </c>
      <c r="O92" s="1">
        <f t="shared" si="45"/>
        <v>4724338.0389833581</v>
      </c>
      <c r="P92" s="1">
        <f t="shared" si="46"/>
        <v>7000033.2381538209</v>
      </c>
      <c r="Q92" s="1">
        <f t="shared" si="47"/>
        <v>2429809.7470600605</v>
      </c>
      <c r="R92" s="1">
        <f t="shared" si="48"/>
        <v>7169085.4869201249</v>
      </c>
      <c r="S92" s="1">
        <f t="shared" si="49"/>
        <v>2598861.9958580169</v>
      </c>
      <c r="T92" s="1">
        <f t="shared" si="50"/>
        <v>139552.46954120125</v>
      </c>
      <c r="U92" s="1">
        <f t="shared" si="51"/>
        <v>168202.34320442568</v>
      </c>
      <c r="V92" s="1">
        <f t="shared" si="52"/>
        <v>2275695.1991704367</v>
      </c>
      <c r="W92" s="1">
        <f t="shared" si="52"/>
        <v>-140402.37510306772</v>
      </c>
      <c r="X92" s="1">
        <f t="shared" si="53"/>
        <v>0.10878218445060095</v>
      </c>
      <c r="Y92" s="1">
        <f t="shared" si="54"/>
        <v>5.7679095376914652E-2</v>
      </c>
      <c r="Z92" s="1">
        <f t="shared" si="55"/>
        <v>0.21748640442715655</v>
      </c>
      <c r="AA92" s="1">
        <f t="shared" si="56"/>
        <v>0.2</v>
      </c>
      <c r="AB92" s="1">
        <f t="shared" si="58"/>
        <v>2.7292186169209975E-4</v>
      </c>
      <c r="AC92" s="1">
        <f t="shared" si="57"/>
        <v>3.7506393319758254E-3</v>
      </c>
    </row>
    <row r="93" spans="1:29" x14ac:dyDescent="0.35">
      <c r="A93" s="1" t="s">
        <v>68</v>
      </c>
      <c r="B93" s="1">
        <v>1</v>
      </c>
      <c r="C93" s="1">
        <v>1.05</v>
      </c>
      <c r="D93" s="1">
        <v>0.01</v>
      </c>
      <c r="E93" s="1">
        <v>0.9</v>
      </c>
      <c r="F93" s="2">
        <f>+VLOOKUP($A93,'All effects'!$AO$11:$AZ$123,F$1,FALSE)</f>
        <v>-70585085.475391701</v>
      </c>
      <c r="G93" s="2">
        <f>+VLOOKUP($A93,'All effects'!$AO$11:$AZ$123,G$1,FALSE)</f>
        <v>530706343.18955201</v>
      </c>
      <c r="H93" s="2">
        <f>+VLOOKUP($A93,'All effects'!$AO$11:$AZ$123,H$1,FALSE)</f>
        <v>701543336.50659299</v>
      </c>
      <c r="I93" s="2">
        <f>+VLOOKUP($A93,'All effects'!$AO$11:$AZ$123,I$1,FALSE)</f>
        <v>695887459.73596203</v>
      </c>
      <c r="J93" s="2">
        <f>+VLOOKUP($A93,'All effects'!$AO$11:$AZ$123,J$1,FALSE)</f>
        <v>866724453.06144404</v>
      </c>
      <c r="K93" s="2">
        <f>+VLOOKUP($A93,'All effects'!$AO$11:$AZ$123,K$1,FALSE)</f>
        <v>45826728.445325278</v>
      </c>
      <c r="L93" s="2">
        <f>+VLOOKUP($A93,'All effects'!$AO$11:$AZ$123,L$1,FALSE)</f>
        <v>154969439.8227993</v>
      </c>
      <c r="M93" s="2">
        <f>+VLOOKUP($A93,'All effects'!$AO$11:$AZ$123,M$1,FALSE)</f>
        <v>601291428.66494274</v>
      </c>
      <c r="N93" s="2">
        <f>+VLOOKUP($A93,'All effects'!$AO$11:$AZ$123,N$1,FALSE)</f>
        <v>-56038405.168934226</v>
      </c>
      <c r="O93" s="1">
        <f t="shared" si="45"/>
        <v>-198089.13263595125</v>
      </c>
      <c r="P93" s="1">
        <f t="shared" si="46"/>
        <v>1489367.8813134914</v>
      </c>
      <c r="Q93" s="1">
        <f t="shared" si="47"/>
        <v>1968802.7590980413</v>
      </c>
      <c r="R93" s="1">
        <f t="shared" si="48"/>
        <v>1952930.1747376993</v>
      </c>
      <c r="S93" s="1">
        <f t="shared" si="49"/>
        <v>2432365.0525459382</v>
      </c>
      <c r="T93" s="1">
        <f t="shared" si="50"/>
        <v>128607.57804766805</v>
      </c>
      <c r="U93" s="1">
        <f t="shared" si="51"/>
        <v>434904.36701787106</v>
      </c>
      <c r="V93" s="1">
        <f t="shared" si="52"/>
        <v>1687457.0139494399</v>
      </c>
      <c r="W93" s="1">
        <f t="shared" si="52"/>
        <v>-157265.50445400004</v>
      </c>
      <c r="X93" s="1">
        <f t="shared" si="53"/>
        <v>0.10878218445060095</v>
      </c>
      <c r="Y93" s="1">
        <f t="shared" si="54"/>
        <v>5.7679095376914652E-2</v>
      </c>
      <c r="Z93" s="1">
        <f t="shared" si="55"/>
        <v>0.16273258197283502</v>
      </c>
      <c r="AA93" s="1">
        <f t="shared" si="56"/>
        <v>0.2</v>
      </c>
      <c r="AB93" s="1">
        <f t="shared" si="58"/>
        <v>2.0421174991130931E-4</v>
      </c>
      <c r="AC93" s="1">
        <f t="shared" si="57"/>
        <v>2.8063879401975318E-3</v>
      </c>
    </row>
    <row r="94" spans="1:29" x14ac:dyDescent="0.35">
      <c r="A94" s="1" t="s">
        <v>69</v>
      </c>
      <c r="B94" s="1">
        <v>1</v>
      </c>
      <c r="C94" s="1">
        <v>1.05</v>
      </c>
      <c r="D94" s="1">
        <v>0.01</v>
      </c>
      <c r="E94" s="1">
        <v>1.3</v>
      </c>
      <c r="F94" s="2">
        <f>+VLOOKUP($A94,'All effects'!$AO$11:$AZ$123,F$1,FALSE)</f>
        <v>2193795706.2400198</v>
      </c>
      <c r="G94" s="2">
        <f>+VLOOKUP($A94,'All effects'!$AO$11:$AZ$123,G$1,FALSE)</f>
        <v>2795087197.3352599</v>
      </c>
      <c r="H94" s="2">
        <f>+VLOOKUP($A94,'All effects'!$AO$11:$AZ$123,H$1,FALSE)</f>
        <v>1508103331.4558301</v>
      </c>
      <c r="I94" s="2">
        <f>+VLOOKUP($A94,'All effects'!$AO$11:$AZ$123,I$1,FALSE)</f>
        <v>2883014325.0985799</v>
      </c>
      <c r="J94" s="2">
        <f>+VLOOKUP($A94,'All effects'!$AO$11:$AZ$123,J$1,FALSE)</f>
        <v>1596030459.2276001</v>
      </c>
      <c r="K94" s="2">
        <f>+VLOOKUP($A94,'All effects'!$AO$11:$AZ$123,K$1,FALSE)</f>
        <v>21480236.227949638</v>
      </c>
      <c r="L94" s="2">
        <f>+VLOOKUP($A94,'All effects'!$AO$11:$AZ$123,L$1,FALSE)</f>
        <v>74092009.571169183</v>
      </c>
      <c r="M94" s="2">
        <f>+VLOOKUP($A94,'All effects'!$AO$11:$AZ$123,M$1,FALSE)</f>
        <v>601291491.09523988</v>
      </c>
      <c r="N94" s="2">
        <f>+VLOOKUP($A94,'All effects'!$AO$11:$AZ$123,N$1,FALSE)</f>
        <v>-35315354.420107506</v>
      </c>
      <c r="O94" s="1">
        <f t="shared" si="45"/>
        <v>6156641.8132491186</v>
      </c>
      <c r="P94" s="1">
        <f t="shared" si="46"/>
        <v>7844099.002402192</v>
      </c>
      <c r="Q94" s="1">
        <f t="shared" si="47"/>
        <v>4232323.0019693626</v>
      </c>
      <c r="R94" s="1">
        <f t="shared" si="48"/>
        <v>8090856.6333733806</v>
      </c>
      <c r="S94" s="1">
        <f t="shared" si="49"/>
        <v>4479080.6329642655</v>
      </c>
      <c r="T94" s="1">
        <f t="shared" si="50"/>
        <v>60281.875902711989</v>
      </c>
      <c r="U94" s="1">
        <f t="shared" si="51"/>
        <v>207930.92212552929</v>
      </c>
      <c r="V94" s="1">
        <f t="shared" ref="V94:W109" si="59">+M94*$AC94</f>
        <v>1687457.1891530729</v>
      </c>
      <c r="W94" s="1">
        <f t="shared" si="59"/>
        <v>-99108.584748391309</v>
      </c>
      <c r="X94" s="1">
        <f t="shared" si="53"/>
        <v>0.10878218445060095</v>
      </c>
      <c r="Y94" s="1">
        <f t="shared" si="54"/>
        <v>5.7679095376914652E-2</v>
      </c>
      <c r="Z94" s="1">
        <f t="shared" si="55"/>
        <v>0.16273258197283502</v>
      </c>
      <c r="AA94" s="1">
        <f t="shared" si="56"/>
        <v>0.2</v>
      </c>
      <c r="AB94" s="1">
        <f t="shared" si="58"/>
        <v>2.0421174991130931E-4</v>
      </c>
      <c r="AC94" s="1">
        <f t="shared" si="57"/>
        <v>2.8063879401975318E-3</v>
      </c>
    </row>
    <row r="95" spans="1:29" x14ac:dyDescent="0.35">
      <c r="A95" s="1" t="s">
        <v>75</v>
      </c>
      <c r="B95" s="1">
        <v>1.05</v>
      </c>
      <c r="C95" s="1">
        <v>0.94999999999999896</v>
      </c>
      <c r="D95" s="1">
        <v>-5.0000000000000001E-3</v>
      </c>
      <c r="E95" s="1">
        <v>0.9</v>
      </c>
      <c r="F95" s="2">
        <f>+VLOOKUP($A95,'All effects'!$AO$11:$AZ$123,F$1,FALSE)</f>
        <v>794104538.41255999</v>
      </c>
      <c r="G95" s="2">
        <f>+VLOOKUP($A95,'All effects'!$AO$11:$AZ$123,G$1,FALSE)</f>
        <v>1390394328.8642099</v>
      </c>
      <c r="H95" s="2">
        <f>+VLOOKUP($A95,'All effects'!$AO$11:$AZ$123,H$1,FALSE)</f>
        <v>461393247.78376698</v>
      </c>
      <c r="I95" s="2">
        <f>+VLOOKUP($A95,'All effects'!$AO$11:$AZ$123,I$1,FALSE)</f>
        <v>1493615325.2836499</v>
      </c>
      <c r="J95" s="2">
        <f>+VLOOKUP($A95,'All effects'!$AO$11:$AZ$123,J$1,FALSE)</f>
        <v>564614244.21165395</v>
      </c>
      <c r="K95" s="2">
        <f>+VLOOKUP($A95,'All effects'!$AO$11:$AZ$123,K$1,FALSE)</f>
        <v>19863859.573326632</v>
      </c>
      <c r="L95" s="2">
        <f>+VLOOKUP($A95,'All effects'!$AO$11:$AZ$123,L$1,FALSE)</f>
        <v>65466105.484717138</v>
      </c>
      <c r="M95" s="2">
        <f>+VLOOKUP($A95,'All effects'!$AO$11:$AZ$123,M$1,FALSE)</f>
        <v>596289790.4516505</v>
      </c>
      <c r="N95" s="2">
        <f>+VLOOKUP($A95,'All effects'!$AO$11:$AZ$123,N$1,FALSE)</f>
        <v>-57618750.508052416</v>
      </c>
      <c r="O95" s="1">
        <f t="shared" si="45"/>
        <v>2535202.1937464615</v>
      </c>
      <c r="P95" s="1">
        <f t="shared" si="46"/>
        <v>4438874.9619233152</v>
      </c>
      <c r="Q95" s="1">
        <f t="shared" si="47"/>
        <v>1473011.5713726156</v>
      </c>
      <c r="R95" s="1">
        <f t="shared" si="48"/>
        <v>4768411.041752778</v>
      </c>
      <c r="S95" s="1">
        <f t="shared" si="49"/>
        <v>1802547.6512290456</v>
      </c>
      <c r="T95" s="1">
        <f t="shared" si="50"/>
        <v>63415.958391622291</v>
      </c>
      <c r="U95" s="1">
        <f t="shared" si="51"/>
        <v>209002.47538273869</v>
      </c>
      <c r="V95" s="1">
        <f t="shared" si="59"/>
        <v>1903672.7681768555</v>
      </c>
      <c r="W95" s="1">
        <f t="shared" si="59"/>
        <v>-183949.56283835554</v>
      </c>
      <c r="X95" s="1">
        <f t="shared" si="53"/>
        <v>9.2594970120099068E-2</v>
      </c>
      <c r="Y95" s="1">
        <f t="shared" si="54"/>
        <v>5.7679095376910239E-2</v>
      </c>
      <c r="Z95" s="1">
        <f t="shared" si="55"/>
        <v>0.21748640442715655</v>
      </c>
      <c r="AA95" s="1">
        <f t="shared" si="56"/>
        <v>0.2</v>
      </c>
      <c r="AB95" s="1">
        <f t="shared" si="58"/>
        <v>2.3231002168352065E-4</v>
      </c>
      <c r="AC95" s="1">
        <f t="shared" si="57"/>
        <v>3.1925295362426847E-3</v>
      </c>
    </row>
    <row r="96" spans="1:29" x14ac:dyDescent="0.35">
      <c r="A96" s="1" t="s">
        <v>76</v>
      </c>
      <c r="B96" s="1">
        <v>1.05</v>
      </c>
      <c r="C96" s="1">
        <v>0.94999999999999896</v>
      </c>
      <c r="D96" s="1">
        <v>-5.0000000000000001E-3</v>
      </c>
      <c r="E96" s="1">
        <v>1.3</v>
      </c>
      <c r="F96" s="2">
        <f>+VLOOKUP($A96,'All effects'!$AO$11:$AZ$123,F$1,FALSE)</f>
        <v>962699383.52874696</v>
      </c>
      <c r="G96" s="2">
        <f>+VLOOKUP($A96,'All effects'!$AO$11:$AZ$123,G$1,FALSE)</f>
        <v>1559100532.4141099</v>
      </c>
      <c r="H96" s="2">
        <f>+VLOOKUP($A96,'All effects'!$AO$11:$AZ$123,H$1,FALSE)</f>
        <v>482571413.78282303</v>
      </c>
      <c r="I96" s="2">
        <f>+VLOOKUP($A96,'All effects'!$AO$11:$AZ$123,I$1,FALSE)</f>
        <v>1628887932.5271299</v>
      </c>
      <c r="J96" s="2">
        <f>+VLOOKUP($A96,'All effects'!$AO$11:$AZ$123,J$1,FALSE)</f>
        <v>552358813.90428305</v>
      </c>
      <c r="K96" s="2">
        <f>+VLOOKUP($A96,'All effects'!$AO$11:$AZ$123,K$1,FALSE)</f>
        <v>16031226.651169781</v>
      </c>
      <c r="L96" s="2">
        <f>+VLOOKUP($A96,'All effects'!$AO$11:$AZ$123,L$1,FALSE)</f>
        <v>48465238.241316311</v>
      </c>
      <c r="M96" s="2">
        <f>+VLOOKUP($A96,'All effects'!$AO$11:$AZ$123,M$1,FALSE)</f>
        <v>596401148.88537025</v>
      </c>
      <c r="N96" s="2">
        <f>+VLOOKUP($A96,'All effects'!$AO$11:$AZ$123,N$1,FALSE)</f>
        <v>-37353388.522872359</v>
      </c>
      <c r="O96" s="1">
        <f t="shared" si="45"/>
        <v>3073446.2164381491</v>
      </c>
      <c r="P96" s="1">
        <f t="shared" si="46"/>
        <v>4977474.4997037416</v>
      </c>
      <c r="Q96" s="1">
        <f t="shared" si="47"/>
        <v>1540623.4918480527</v>
      </c>
      <c r="R96" s="1">
        <f t="shared" si="48"/>
        <v>5200272.8358221436</v>
      </c>
      <c r="S96" s="1">
        <f t="shared" si="49"/>
        <v>1763421.8279934002</v>
      </c>
      <c r="T96" s="1">
        <f t="shared" si="50"/>
        <v>51180.164586060426</v>
      </c>
      <c r="U96" s="1">
        <f t="shared" si="51"/>
        <v>154726.70456644081</v>
      </c>
      <c r="V96" s="1">
        <f t="shared" si="59"/>
        <v>1904028.2832656156</v>
      </c>
      <c r="W96" s="1">
        <f t="shared" si="59"/>
        <v>-119251.79613801852</v>
      </c>
      <c r="X96" s="1">
        <f t="shared" si="53"/>
        <v>9.2594970120099068E-2</v>
      </c>
      <c r="Y96" s="1">
        <f t="shared" si="54"/>
        <v>5.7679095376910239E-2</v>
      </c>
      <c r="Z96" s="1">
        <f t="shared" si="55"/>
        <v>0.21748640442715655</v>
      </c>
      <c r="AA96" s="1">
        <f t="shared" si="56"/>
        <v>0.2</v>
      </c>
      <c r="AB96" s="1">
        <f t="shared" si="58"/>
        <v>2.3231002168352065E-4</v>
      </c>
      <c r="AC96" s="1">
        <f t="shared" si="57"/>
        <v>3.1925295362426847E-3</v>
      </c>
    </row>
    <row r="97" spans="1:29" x14ac:dyDescent="0.35">
      <c r="A97" s="1" t="s">
        <v>77</v>
      </c>
      <c r="B97" s="1">
        <v>1.05</v>
      </c>
      <c r="C97" s="1">
        <v>0.94999999999999896</v>
      </c>
      <c r="D97" s="1">
        <v>0.01</v>
      </c>
      <c r="E97" s="1">
        <v>0.9</v>
      </c>
      <c r="F97" s="2">
        <f>+VLOOKUP($A97,'All effects'!$AO$11:$AZ$123,F$1,FALSE)</f>
        <v>-109347877.208758</v>
      </c>
      <c r="G97" s="2">
        <f>+VLOOKUP($A97,'All effects'!$AO$11:$AZ$123,G$1,FALSE)</f>
        <v>491518525.35620499</v>
      </c>
      <c r="H97" s="2">
        <f>+VLOOKUP($A97,'All effects'!$AO$11:$AZ$123,H$1,FALSE)</f>
        <v>567046430.34731102</v>
      </c>
      <c r="I97" s="2">
        <f>+VLOOKUP($A97,'All effects'!$AO$11:$AZ$123,I$1,FALSE)</f>
        <v>647628693.19431603</v>
      </c>
      <c r="J97" s="2">
        <f>+VLOOKUP($A97,'All effects'!$AO$11:$AZ$123,J$1,FALSE)</f>
        <v>723156598.19386494</v>
      </c>
      <c r="K97" s="2">
        <f>+VLOOKUP($A97,'All effects'!$AO$11:$AZ$123,K$1,FALSE)</f>
        <v>39820417.510090157</v>
      </c>
      <c r="L97" s="2">
        <f>+VLOOKUP($A97,'All effects'!$AO$11:$AZ$123,L$1,FALSE)</f>
        <v>139999403.03134078</v>
      </c>
      <c r="M97" s="2">
        <f>+VLOOKUP($A97,'All effects'!$AO$11:$AZ$123,M$1,FALSE)</f>
        <v>600866402.56496084</v>
      </c>
      <c r="N97" s="2">
        <f>+VLOOKUP($A97,'All effects'!$AO$11:$AZ$123,N$1,FALSE)</f>
        <v>-55931182.316860951</v>
      </c>
      <c r="O97" s="1">
        <f t="shared" si="45"/>
        <v>-261208.72665963054</v>
      </c>
      <c r="P97" s="1">
        <f t="shared" si="46"/>
        <v>1174132.7899105349</v>
      </c>
      <c r="Q97" s="1">
        <f t="shared" si="47"/>
        <v>1354552.8254301294</v>
      </c>
      <c r="R97" s="1">
        <f t="shared" si="48"/>
        <v>1547046.6424745445</v>
      </c>
      <c r="S97" s="1">
        <f t="shared" si="49"/>
        <v>1727466.6780143071</v>
      </c>
      <c r="T97" s="1">
        <f t="shared" si="50"/>
        <v>95122.473507262766</v>
      </c>
      <c r="U97" s="1">
        <f t="shared" si="51"/>
        <v>334428.67600539041</v>
      </c>
      <c r="V97" s="1">
        <f t="shared" si="59"/>
        <v>1435341.5165701604</v>
      </c>
      <c r="W97" s="1">
        <f t="shared" si="59"/>
        <v>-133607.65006588309</v>
      </c>
      <c r="X97" s="1">
        <f t="shared" si="53"/>
        <v>9.2594970120099068E-2</v>
      </c>
      <c r="Y97" s="1">
        <f t="shared" si="54"/>
        <v>5.7679095376910239E-2</v>
      </c>
      <c r="Z97" s="1">
        <f t="shared" si="55"/>
        <v>0.16273258197283502</v>
      </c>
      <c r="AA97" s="1">
        <f t="shared" si="56"/>
        <v>0.2</v>
      </c>
      <c r="AB97" s="1">
        <f t="shared" si="58"/>
        <v>1.7382424315808931E-4</v>
      </c>
      <c r="AC97" s="1">
        <f t="shared" si="57"/>
        <v>2.3887864431145038E-3</v>
      </c>
    </row>
    <row r="98" spans="1:29" x14ac:dyDescent="0.35">
      <c r="A98" s="1" t="s">
        <v>78</v>
      </c>
      <c r="B98" s="1">
        <v>1.05</v>
      </c>
      <c r="C98" s="1">
        <v>0.94999999999999896</v>
      </c>
      <c r="D98" s="1">
        <v>0.01</v>
      </c>
      <c r="E98" s="1">
        <v>1.3</v>
      </c>
      <c r="F98" s="2">
        <f>+VLOOKUP($A98,'All effects'!$AO$11:$AZ$123,F$1,FALSE)</f>
        <v>694796158.25766599</v>
      </c>
      <c r="G98" s="2">
        <f>+VLOOKUP($A98,'All effects'!$AO$11:$AZ$123,G$1,FALSE)</f>
        <v>1295662626.38273</v>
      </c>
      <c r="H98" s="2">
        <f>+VLOOKUP($A98,'All effects'!$AO$11:$AZ$123,H$1,FALSE)</f>
        <v>390438586.53841603</v>
      </c>
      <c r="I98" s="2">
        <f>+VLOOKUP($A98,'All effects'!$AO$11:$AZ$123,I$1,FALSE)</f>
        <v>1412409288.73436</v>
      </c>
      <c r="J98" s="2">
        <f>+VLOOKUP($A98,'All effects'!$AO$11:$AZ$123,J$1,FALSE)</f>
        <v>507185248.89848799</v>
      </c>
      <c r="K98" s="2">
        <f>+VLOOKUP($A98,'All effects'!$AO$11:$AZ$123,K$1,FALSE)</f>
        <v>50491427.047757402</v>
      </c>
      <c r="L98" s="2">
        <f>+VLOOKUP($A98,'All effects'!$AO$11:$AZ$123,L$1,FALSE)</f>
        <v>131306549.15053709</v>
      </c>
      <c r="M98" s="2">
        <f>+VLOOKUP($A98,'All effects'!$AO$11:$AZ$123,M$1,FALSE)</f>
        <v>600866468.1250627</v>
      </c>
      <c r="N98" s="2">
        <f>+VLOOKUP($A98,'All effects'!$AO$11:$AZ$123,N$1,FALSE)</f>
        <v>-35931540.248850018</v>
      </c>
      <c r="O98" s="1">
        <f t="shared" si="45"/>
        <v>1659719.6435739519</v>
      </c>
      <c r="P98" s="1">
        <f t="shared" si="46"/>
        <v>3095061.3167531979</v>
      </c>
      <c r="Q98" s="1">
        <f t="shared" si="47"/>
        <v>932674.40239175723</v>
      </c>
      <c r="R98" s="1">
        <f t="shared" si="48"/>
        <v>3373944.161057638</v>
      </c>
      <c r="S98" s="1">
        <f t="shared" si="49"/>
        <v>1211557.2467163634</v>
      </c>
      <c r="T98" s="1">
        <f t="shared" si="50"/>
        <v>120613.23642518786</v>
      </c>
      <c r="U98" s="1">
        <f t="shared" si="51"/>
        <v>313663.30450295127</v>
      </c>
      <c r="V98" s="1">
        <f t="shared" si="59"/>
        <v>1435341.673179243</v>
      </c>
      <c r="W98" s="1">
        <f t="shared" si="59"/>
        <v>-85832.776226676069</v>
      </c>
      <c r="X98" s="1">
        <f t="shared" si="53"/>
        <v>9.2594970120099068E-2</v>
      </c>
      <c r="Y98" s="1">
        <f t="shared" si="54"/>
        <v>5.7679095376910239E-2</v>
      </c>
      <c r="Z98" s="1">
        <f t="shared" si="55"/>
        <v>0.16273258197283502</v>
      </c>
      <c r="AA98" s="1">
        <f t="shared" si="56"/>
        <v>0.2</v>
      </c>
      <c r="AB98" s="1">
        <f t="shared" si="58"/>
        <v>1.7382424315808931E-4</v>
      </c>
      <c r="AC98" s="1">
        <f t="shared" si="57"/>
        <v>2.3887864431145038E-3</v>
      </c>
    </row>
    <row r="99" spans="1:29" x14ac:dyDescent="0.35">
      <c r="A99" s="1" t="s">
        <v>80</v>
      </c>
      <c r="B99" s="1">
        <v>1.05</v>
      </c>
      <c r="C99" s="1">
        <v>1</v>
      </c>
      <c r="D99" s="1">
        <v>-5.0000000000000001E-3</v>
      </c>
      <c r="E99" s="1">
        <v>0.9</v>
      </c>
      <c r="F99" s="2">
        <f>+VLOOKUP($A99,'All effects'!$AO$11:$AZ$123,F$1,FALSE)</f>
        <v>-2730618090.5118098</v>
      </c>
      <c r="G99" s="2">
        <f>+VLOOKUP($A99,'All effects'!$AO$11:$AZ$123,G$1,FALSE)</f>
        <v>-2123400179.1619699</v>
      </c>
      <c r="H99" s="2">
        <f>+VLOOKUP($A99,'All effects'!$AO$11:$AZ$123,H$1,FALSE)</f>
        <v>-184858515.931999</v>
      </c>
      <c r="I99" s="2">
        <f>+VLOOKUP($A99,'All effects'!$AO$11:$AZ$123,I$1,FALSE)</f>
        <v>-1956683966.6108</v>
      </c>
      <c r="J99" s="2">
        <f>+VLOOKUP($A99,'All effects'!$AO$11:$AZ$123,J$1,FALSE)</f>
        <v>-18142303.372397099</v>
      </c>
      <c r="K99" s="2">
        <f>+VLOOKUP($A99,'All effects'!$AO$11:$AZ$123,K$1,FALSE)</f>
        <v>53628589.016710192</v>
      </c>
      <c r="L99" s="2">
        <f>+VLOOKUP($A99,'All effects'!$AO$11:$AZ$123,L$1,FALSE)</f>
        <v>162783910.84660065</v>
      </c>
      <c r="M99" s="2">
        <f>+VLOOKUP($A99,'All effects'!$AO$11:$AZ$123,M$1,FALSE)</f>
        <v>607217911.34984279</v>
      </c>
      <c r="N99" s="2">
        <f>+VLOOKUP($A99,'All effects'!$AO$11:$AZ$123,N$1,FALSE)</f>
        <v>-57560890.721269608</v>
      </c>
      <c r="O99" s="1">
        <f t="shared" si="45"/>
        <v>-58942795.551503807</v>
      </c>
      <c r="P99" s="1">
        <f t="shared" si="46"/>
        <v>-45835462.333332568</v>
      </c>
      <c r="Q99" s="1">
        <f t="shared" si="47"/>
        <v>-3990333.8179715695</v>
      </c>
      <c r="R99" s="1">
        <f t="shared" si="48"/>
        <v>-42236746.106530301</v>
      </c>
      <c r="S99" s="1">
        <f t="shared" si="49"/>
        <v>-391617.59098729421</v>
      </c>
      <c r="T99" s="1">
        <f t="shared" si="50"/>
        <v>1157620.3091568511</v>
      </c>
      <c r="U99" s="1">
        <f t="shared" si="51"/>
        <v>3513834.032465152</v>
      </c>
      <c r="V99" s="1">
        <f t="shared" si="59"/>
        <v>13107333.218171306</v>
      </c>
      <c r="W99" s="1">
        <f t="shared" si="59"/>
        <v>-1242502.50349375</v>
      </c>
      <c r="X99" s="1">
        <f t="shared" si="53"/>
        <v>9.2594970120099068E-2</v>
      </c>
      <c r="Y99" s="1">
        <f t="shared" si="54"/>
        <v>0.38998983123577174</v>
      </c>
      <c r="Z99" s="1">
        <f t="shared" si="55"/>
        <v>0.21748640442715655</v>
      </c>
      <c r="AA99" s="1">
        <f t="shared" si="56"/>
        <v>0.2</v>
      </c>
      <c r="AB99" s="1">
        <f t="shared" si="58"/>
        <v>1.5707345193038966E-3</v>
      </c>
      <c r="AC99" s="1">
        <f t="shared" si="57"/>
        <v>2.158588041158694E-2</v>
      </c>
    </row>
    <row r="100" spans="1:29" x14ac:dyDescent="0.35">
      <c r="A100" s="1" t="s">
        <v>81</v>
      </c>
      <c r="B100" s="1">
        <v>1.05</v>
      </c>
      <c r="C100" s="1">
        <v>1</v>
      </c>
      <c r="D100" s="1">
        <v>-5.0000000000000001E-3</v>
      </c>
      <c r="E100" s="1">
        <v>1.3</v>
      </c>
      <c r="F100" s="2">
        <f>+VLOOKUP($A100,'All effects'!$AO$11:$AZ$123,F$1,FALSE)</f>
        <v>-2603908590.1689701</v>
      </c>
      <c r="G100" s="2">
        <f>+VLOOKUP($A100,'All effects'!$AO$11:$AZ$123,G$1,FALSE)</f>
        <v>-1996690384.8603799</v>
      </c>
      <c r="H100" s="2">
        <f>+VLOOKUP($A100,'All effects'!$AO$11:$AZ$123,H$1,FALSE)</f>
        <v>-149510490.31600499</v>
      </c>
      <c r="I100" s="2">
        <f>+VLOOKUP($A100,'All effects'!$AO$11:$AZ$123,I$1,FALSE)</f>
        <v>-1862400799.13925</v>
      </c>
      <c r="J100" s="2">
        <f>+VLOOKUP($A100,'All effects'!$AO$11:$AZ$123,J$1,FALSE)</f>
        <v>-15220904.5864399</v>
      </c>
      <c r="K100" s="2">
        <f>+VLOOKUP($A100,'All effects'!$AO$11:$AZ$123,K$1,FALSE)</f>
        <v>49712150.813894793</v>
      </c>
      <c r="L100" s="2">
        <f>+VLOOKUP($A100,'All effects'!$AO$11:$AZ$123,L$1,FALSE)</f>
        <v>146488238.03075561</v>
      </c>
      <c r="M100" s="2">
        <f>+VLOOKUP($A100,'All effects'!$AO$11:$AZ$123,M$1,FALSE)</f>
        <v>607218205.30858767</v>
      </c>
      <c r="N100" s="2">
        <f>+VLOOKUP($A100,'All effects'!$AO$11:$AZ$123,N$1,FALSE)</f>
        <v>-37513498.50426323</v>
      </c>
      <c r="O100" s="1">
        <f t="shared" si="45"/>
        <v>-56207659.430091336</v>
      </c>
      <c r="P100" s="1">
        <f t="shared" si="46"/>
        <v>-43100319.866561666</v>
      </c>
      <c r="Q100" s="1">
        <f t="shared" si="47"/>
        <v>-3227315.5642390111</v>
      </c>
      <c r="R100" s="1">
        <f t="shared" si="48"/>
        <v>-40201560.928663798</v>
      </c>
      <c r="S100" s="1">
        <f t="shared" si="49"/>
        <v>-328556.62615906686</v>
      </c>
      <c r="T100" s="1">
        <f t="shared" si="50"/>
        <v>1073080.5424715073</v>
      </c>
      <c r="U100" s="1">
        <f t="shared" si="51"/>
        <v>3162077.5878359727</v>
      </c>
      <c r="V100" s="1">
        <f t="shared" si="59"/>
        <v>13107339.56352962</v>
      </c>
      <c r="W100" s="1">
        <f t="shared" si="59"/>
        <v>-809761.89253327157</v>
      </c>
      <c r="X100" s="1">
        <f t="shared" si="53"/>
        <v>9.2594970120099068E-2</v>
      </c>
      <c r="Y100" s="1">
        <f t="shared" si="54"/>
        <v>0.38998983123577174</v>
      </c>
      <c r="Z100" s="1">
        <f t="shared" si="55"/>
        <v>0.21748640442715655</v>
      </c>
      <c r="AA100" s="1">
        <f t="shared" si="56"/>
        <v>0.2</v>
      </c>
      <c r="AB100" s="1">
        <f t="shared" si="58"/>
        <v>1.5707345193038966E-3</v>
      </c>
      <c r="AC100" s="1">
        <f t="shared" si="57"/>
        <v>2.158588041158694E-2</v>
      </c>
    </row>
    <row r="101" spans="1:29" x14ac:dyDescent="0.35">
      <c r="A101" s="1" t="s">
        <v>82</v>
      </c>
      <c r="B101" s="1">
        <v>1.05</v>
      </c>
      <c r="C101" s="1">
        <v>1</v>
      </c>
      <c r="D101" s="1">
        <v>0.01</v>
      </c>
      <c r="E101" s="1">
        <v>0.9</v>
      </c>
      <c r="F101" s="2">
        <f>+VLOOKUP($A101,'All effects'!$AO$11:$AZ$123,F$1,FALSE)</f>
        <v>-429888190.91988701</v>
      </c>
      <c r="G101" s="2">
        <f>+VLOOKUP($A101,'All effects'!$AO$11:$AZ$123,G$1,FALSE)</f>
        <v>162127269.394784</v>
      </c>
      <c r="H101" s="2">
        <f>+VLOOKUP($A101,'All effects'!$AO$11:$AZ$123,H$1,FALSE)</f>
        <v>443867983.79987901</v>
      </c>
      <c r="I101" s="2">
        <f>+VLOOKUP($A101,'All effects'!$AO$11:$AZ$123,I$1,FALSE)</f>
        <v>310765705.648718</v>
      </c>
      <c r="J101" s="2">
        <f>+VLOOKUP($A101,'All effects'!$AO$11:$AZ$123,J$1,FALSE)</f>
        <v>592506420.06225395</v>
      </c>
      <c r="K101" s="2">
        <f>+VLOOKUP($A101,'All effects'!$AO$11:$AZ$123,K$1,FALSE)</f>
        <v>46043153.101185992</v>
      </c>
      <c r="L101" s="2">
        <f>+VLOOKUP($A101,'All effects'!$AO$11:$AZ$123,L$1,FALSE)</f>
        <v>138490410.05256537</v>
      </c>
      <c r="M101" s="2">
        <f>+VLOOKUP($A101,'All effects'!$AO$11:$AZ$123,M$1,FALSE)</f>
        <v>592015460.31467032</v>
      </c>
      <c r="N101" s="2">
        <f>+VLOOKUP($A101,'All effects'!$AO$11:$AZ$123,N$1,FALSE)</f>
        <v>-56191179.302553907</v>
      </c>
      <c r="O101" s="1">
        <f t="shared" si="45"/>
        <v>-6943328.031600371</v>
      </c>
      <c r="P101" s="1">
        <f t="shared" si="46"/>
        <v>2618594.4114138554</v>
      </c>
      <c r="Q101" s="1">
        <f t="shared" si="47"/>
        <v>7169122.295852921</v>
      </c>
      <c r="R101" s="1">
        <f t="shared" si="48"/>
        <v>5019324.2821432296</v>
      </c>
      <c r="S101" s="1">
        <f t="shared" si="49"/>
        <v>9569852.1667186283</v>
      </c>
      <c r="T101" s="1">
        <f t="shared" si="50"/>
        <v>743664.80015802395</v>
      </c>
      <c r="U101" s="1">
        <f t="shared" si="51"/>
        <v>2236824.2871900746</v>
      </c>
      <c r="V101" s="1">
        <f t="shared" si="59"/>
        <v>9561922.4430142157</v>
      </c>
      <c r="W101" s="1">
        <f t="shared" si="59"/>
        <v>-907570.38369731186</v>
      </c>
      <c r="X101" s="1">
        <f t="shared" si="53"/>
        <v>9.2594970120099068E-2</v>
      </c>
      <c r="Y101" s="1">
        <f t="shared" si="54"/>
        <v>0.38998983123577174</v>
      </c>
      <c r="Z101" s="1">
        <f t="shared" si="55"/>
        <v>0.16273258197283502</v>
      </c>
      <c r="AA101" s="1">
        <f t="shared" si="56"/>
        <v>0.2</v>
      </c>
      <c r="AB101" s="1">
        <f t="shared" si="58"/>
        <v>1.1752904030642301E-3</v>
      </c>
      <c r="AC101" s="1">
        <f t="shared" si="57"/>
        <v>1.6151474216453444E-2</v>
      </c>
    </row>
    <row r="102" spans="1:29" x14ac:dyDescent="0.35">
      <c r="A102" s="1" t="s">
        <v>83</v>
      </c>
      <c r="B102" s="1">
        <v>1.05</v>
      </c>
      <c r="C102" s="1">
        <v>1</v>
      </c>
      <c r="D102" s="1">
        <v>0.01</v>
      </c>
      <c r="E102" s="1">
        <v>1.3</v>
      </c>
      <c r="F102" s="2">
        <f>+VLOOKUP($A102,'All effects'!$AO$11:$AZ$123,F$1,FALSE)</f>
        <v>-1241391999.49931</v>
      </c>
      <c r="G102" s="2">
        <f>+VLOOKUP($A102,'All effects'!$AO$11:$AZ$123,G$1,FALSE)</f>
        <v>-649376529.38476598</v>
      </c>
      <c r="H102" s="2">
        <f>+VLOOKUP($A102,'All effects'!$AO$11:$AZ$123,H$1,FALSE)</f>
        <v>143599727.12606999</v>
      </c>
      <c r="I102" s="2">
        <f>+VLOOKUP($A102,'All effects'!$AO$11:$AZ$123,I$1,FALSE)</f>
        <v>-513986423.48922002</v>
      </c>
      <c r="J102" s="2">
        <f>+VLOOKUP($A102,'All effects'!$AO$11:$AZ$123,J$1,FALSE)</f>
        <v>278989833.03005898</v>
      </c>
      <c r="K102" s="2">
        <f>+VLOOKUP($A102,'All effects'!$AO$11:$AZ$123,K$1,FALSE)</f>
        <v>45438333.012563534</v>
      </c>
      <c r="L102" s="2">
        <f>+VLOOKUP($A102,'All effects'!$AO$11:$AZ$123,L$1,FALSE)</f>
        <v>144998050.9234769</v>
      </c>
      <c r="M102" s="2">
        <f>+VLOOKUP($A102,'All effects'!$AO$11:$AZ$123,M$1,FALSE)</f>
        <v>592015470.11454356</v>
      </c>
      <c r="N102" s="2">
        <f>+VLOOKUP($A102,'All effects'!$AO$11:$AZ$123,N$1,FALSE)</f>
        <v>-35830387.984633431</v>
      </c>
      <c r="O102" s="1">
        <f t="shared" si="45"/>
        <v>-20050310.872424692</v>
      </c>
      <c r="P102" s="1">
        <f t="shared" si="46"/>
        <v>-10488388.27112807</v>
      </c>
      <c r="Q102" s="1">
        <f t="shared" si="47"/>
        <v>2319347.2901664698</v>
      </c>
      <c r="R102" s="1">
        <f t="shared" si="48"/>
        <v>-8301638.4665932581</v>
      </c>
      <c r="S102" s="1">
        <f t="shared" si="49"/>
        <v>4506097.0948376488</v>
      </c>
      <c r="T102" s="1">
        <f t="shared" si="50"/>
        <v>733896.06409104529</v>
      </c>
      <c r="U102" s="1">
        <f t="shared" si="51"/>
        <v>2341932.280926541</v>
      </c>
      <c r="V102" s="1">
        <f t="shared" si="59"/>
        <v>9561922.6012966149</v>
      </c>
      <c r="W102" s="1">
        <f t="shared" si="59"/>
        <v>-578713.58769933018</v>
      </c>
      <c r="X102" s="1">
        <f t="shared" si="53"/>
        <v>9.2594970120099068E-2</v>
      </c>
      <c r="Y102" s="1">
        <f t="shared" si="54"/>
        <v>0.38998983123577174</v>
      </c>
      <c r="Z102" s="1">
        <f t="shared" si="55"/>
        <v>0.16273258197283502</v>
      </c>
      <c r="AA102" s="1">
        <f t="shared" si="56"/>
        <v>0.2</v>
      </c>
      <c r="AB102" s="1">
        <f t="shared" si="58"/>
        <v>1.1752904030642301E-3</v>
      </c>
      <c r="AC102" s="1">
        <f t="shared" si="57"/>
        <v>1.6151474216453444E-2</v>
      </c>
    </row>
    <row r="103" spans="1:29" x14ac:dyDescent="0.35">
      <c r="A103" s="1" t="s">
        <v>85</v>
      </c>
      <c r="B103" s="1">
        <v>1.05</v>
      </c>
      <c r="C103" s="1">
        <v>1.05</v>
      </c>
      <c r="D103" s="1">
        <v>-5.0000000000000001E-3</v>
      </c>
      <c r="E103" s="1">
        <v>0.9</v>
      </c>
      <c r="F103" s="2">
        <f>+VLOOKUP($A103,'All effects'!$AO$11:$AZ$123,F$1,FALSE)</f>
        <v>-11330427.976605499</v>
      </c>
      <c r="G103" s="2">
        <f>+VLOOKUP($A103,'All effects'!$AO$11:$AZ$123,G$1,FALSE)</f>
        <v>595347174.60047603</v>
      </c>
      <c r="H103" s="2">
        <f>+VLOOKUP($A103,'All effects'!$AO$11:$AZ$123,H$1,FALSE)</f>
        <v>559499782.53463101</v>
      </c>
      <c r="I103" s="2">
        <f>+VLOOKUP($A103,'All effects'!$AO$11:$AZ$123,I$1,FALSE)</f>
        <v>733670669.453848</v>
      </c>
      <c r="J103" s="2">
        <f>+VLOOKUP($A103,'All effects'!$AO$11:$AZ$123,J$1,FALSE)</f>
        <v>697823277.39644599</v>
      </c>
      <c r="K103" s="2">
        <f>+VLOOKUP($A103,'All effects'!$AO$11:$AZ$123,K$1,FALSE)</f>
        <v>44184354.255080931</v>
      </c>
      <c r="L103" s="2">
        <f>+VLOOKUP($A103,'All effects'!$AO$11:$AZ$123,L$1,FALSE)</f>
        <v>124904582.09373811</v>
      </c>
      <c r="M103" s="2">
        <f>+VLOOKUP($A103,'All effects'!$AO$11:$AZ$123,M$1,FALSE)</f>
        <v>606677602.57708049</v>
      </c>
      <c r="N103" s="2">
        <f>+VLOOKUP($A103,'All effects'!$AO$11:$AZ$123,N$1,FALSE)</f>
        <v>-57603267.014715388</v>
      </c>
      <c r="O103" s="1">
        <f t="shared" si="45"/>
        <v>-36172.725973586268</v>
      </c>
      <c r="P103" s="1">
        <f t="shared" si="46"/>
        <v>1900663.4392307962</v>
      </c>
      <c r="Q103" s="1">
        <f t="shared" si="47"/>
        <v>1786219.5812633056</v>
      </c>
      <c r="R103" s="1">
        <f t="shared" si="48"/>
        <v>2342265.2821065332</v>
      </c>
      <c r="S103" s="1">
        <f t="shared" si="49"/>
        <v>2227821.4241659972</v>
      </c>
      <c r="T103" s="1">
        <f t="shared" si="50"/>
        <v>141059.85599916684</v>
      </c>
      <c r="U103" s="1">
        <f t="shared" si="51"/>
        <v>398761.56754633866</v>
      </c>
      <c r="V103" s="1">
        <f t="shared" si="59"/>
        <v>1936836.1652043792</v>
      </c>
      <c r="W103" s="1">
        <f t="shared" si="59"/>
        <v>-183900.13132856696</v>
      </c>
      <c r="X103" s="1">
        <f t="shared" si="53"/>
        <v>9.2594970120099068E-2</v>
      </c>
      <c r="Y103" s="1">
        <f t="shared" si="54"/>
        <v>5.7679095376914652E-2</v>
      </c>
      <c r="Z103" s="1">
        <f t="shared" si="55"/>
        <v>0.21748640442715655</v>
      </c>
      <c r="AA103" s="1">
        <f t="shared" si="56"/>
        <v>0.2</v>
      </c>
      <c r="AB103" s="1">
        <f t="shared" si="58"/>
        <v>2.3231002168353846E-4</v>
      </c>
      <c r="AC103" s="1">
        <f t="shared" si="57"/>
        <v>3.1925295362429298E-3</v>
      </c>
    </row>
    <row r="104" spans="1:29" x14ac:dyDescent="0.35">
      <c r="A104" s="1" t="s">
        <v>86</v>
      </c>
      <c r="B104" s="1">
        <v>1.05</v>
      </c>
      <c r="C104" s="1">
        <v>1.05</v>
      </c>
      <c r="D104" s="1">
        <v>-5.0000000000000001E-3</v>
      </c>
      <c r="E104" s="1">
        <v>1.3</v>
      </c>
      <c r="F104" s="2">
        <f>+VLOOKUP($A104,'All effects'!$AO$11:$AZ$123,F$1,FALSE)</f>
        <v>-462987411.19261402</v>
      </c>
      <c r="G104" s="2">
        <f>+VLOOKUP($A104,'All effects'!$AO$11:$AZ$123,G$1,FALSE)</f>
        <v>143690416.99218899</v>
      </c>
      <c r="H104" s="2">
        <f>+VLOOKUP($A104,'All effects'!$AO$11:$AZ$123,H$1,FALSE)</f>
        <v>437077530.71332699</v>
      </c>
      <c r="I104" s="2">
        <f>+VLOOKUP($A104,'All effects'!$AO$11:$AZ$123,I$1,FALSE)</f>
        <v>264294873.76122001</v>
      </c>
      <c r="J104" s="2">
        <f>+VLOOKUP($A104,'All effects'!$AO$11:$AZ$123,J$1,FALSE)</f>
        <v>557681987.49080002</v>
      </c>
      <c r="K104" s="2">
        <f>+VLOOKUP($A104,'All effects'!$AO$11:$AZ$123,K$1,FALSE)</f>
        <v>40318729.437440395</v>
      </c>
      <c r="L104" s="2">
        <f>+VLOOKUP($A104,'All effects'!$AO$11:$AZ$123,L$1,FALSE)</f>
        <v>123058444.67794676</v>
      </c>
      <c r="M104" s="2">
        <f>+VLOOKUP($A104,'All effects'!$AO$11:$AZ$123,M$1,FALSE)</f>
        <v>606677828.18480277</v>
      </c>
      <c r="N104" s="2">
        <f>+VLOOKUP($A104,'All effects'!$AO$11:$AZ$123,N$1,FALSE)</f>
        <v>-37864741.528524399</v>
      </c>
      <c r="O104" s="1">
        <f t="shared" si="45"/>
        <v>-1478100.9851410706</v>
      </c>
      <c r="P104" s="1">
        <f t="shared" si="46"/>
        <v>458735.90032262629</v>
      </c>
      <c r="Q104" s="1">
        <f t="shared" si="47"/>
        <v>1395382.9264304228</v>
      </c>
      <c r="R104" s="1">
        <f t="shared" si="48"/>
        <v>843769.19076029141</v>
      </c>
      <c r="S104" s="1">
        <f t="shared" si="49"/>
        <v>1780416.2168950392</v>
      </c>
      <c r="T104" s="1">
        <f t="shared" si="50"/>
        <v>128718.73459281574</v>
      </c>
      <c r="U104" s="1">
        <f t="shared" si="51"/>
        <v>392867.7193184616</v>
      </c>
      <c r="V104" s="1">
        <f t="shared" si="59"/>
        <v>1936836.8854636962</v>
      </c>
      <c r="W104" s="1">
        <f t="shared" si="59"/>
        <v>-120884.30571201841</v>
      </c>
      <c r="X104" s="1">
        <f t="shared" si="53"/>
        <v>9.2594970120099068E-2</v>
      </c>
      <c r="Y104" s="1">
        <f t="shared" si="54"/>
        <v>5.7679095376914652E-2</v>
      </c>
      <c r="Z104" s="1">
        <f t="shared" si="55"/>
        <v>0.21748640442715655</v>
      </c>
      <c r="AA104" s="1">
        <f t="shared" si="56"/>
        <v>0.2</v>
      </c>
      <c r="AB104" s="1">
        <f t="shared" si="58"/>
        <v>2.3231002168353846E-4</v>
      </c>
      <c r="AC104" s="1">
        <f t="shared" si="57"/>
        <v>3.1925295362429298E-3</v>
      </c>
    </row>
    <row r="105" spans="1:29" x14ac:dyDescent="0.35">
      <c r="A105" s="1" t="s">
        <v>87</v>
      </c>
      <c r="B105" s="1">
        <v>1.05</v>
      </c>
      <c r="C105" s="1">
        <v>1.05</v>
      </c>
      <c r="D105" s="1">
        <v>0.01</v>
      </c>
      <c r="E105" s="1">
        <v>0.9</v>
      </c>
      <c r="F105" s="2">
        <f>+VLOOKUP($A105,'All effects'!$AO$11:$AZ$123,F$1,FALSE)</f>
        <v>-51766672.982984297</v>
      </c>
      <c r="G105" s="2">
        <f>+VLOOKUP($A105,'All effects'!$AO$11:$AZ$123,G$1,FALSE)</f>
        <v>540451731.047207</v>
      </c>
      <c r="H105" s="2">
        <f>+VLOOKUP($A105,'All effects'!$AO$11:$AZ$123,H$1,FALSE)</f>
        <v>667507536.97564995</v>
      </c>
      <c r="I105" s="2">
        <f>+VLOOKUP($A105,'All effects'!$AO$11:$AZ$123,I$1,FALSE)</f>
        <v>683863383.92499995</v>
      </c>
      <c r="J105" s="2">
        <f>+VLOOKUP($A105,'All effects'!$AO$11:$AZ$123,J$1,FALSE)</f>
        <v>810919189.861884</v>
      </c>
      <c r="K105" s="2">
        <f>+VLOOKUP($A105,'All effects'!$AO$11:$AZ$123,K$1,FALSE)</f>
        <v>51002194.056904688</v>
      </c>
      <c r="L105" s="2">
        <f>+VLOOKUP($A105,'All effects'!$AO$11:$AZ$123,L$1,FALSE)</f>
        <v>137979033.20902291</v>
      </c>
      <c r="M105" s="2">
        <f>+VLOOKUP($A105,'All effects'!$AO$11:$AZ$123,M$1,FALSE)</f>
        <v>592218404.03019023</v>
      </c>
      <c r="N105" s="2">
        <f>+VLOOKUP($A105,'All effects'!$AO$11:$AZ$123,N$1,FALSE)</f>
        <v>-56434813.725673735</v>
      </c>
      <c r="O105" s="1">
        <f t="shared" si="45"/>
        <v>-123659.52662690422</v>
      </c>
      <c r="P105" s="1">
        <f t="shared" si="46"/>
        <v>1291023.768283433</v>
      </c>
      <c r="Q105" s="1">
        <f t="shared" si="47"/>
        <v>1594532.9550043081</v>
      </c>
      <c r="R105" s="1">
        <f t="shared" si="48"/>
        <v>1633603.580462574</v>
      </c>
      <c r="S105" s="1">
        <f t="shared" si="49"/>
        <v>1937112.7672036132</v>
      </c>
      <c r="T105" s="1">
        <f t="shared" si="50"/>
        <v>121833.34973223836</v>
      </c>
      <c r="U105" s="1">
        <f t="shared" si="51"/>
        <v>329602.44396378507</v>
      </c>
      <c r="V105" s="1">
        <f t="shared" si="59"/>
        <v>1414683.2949103345</v>
      </c>
      <c r="W105" s="1">
        <f t="shared" si="59"/>
        <v>-134810.71794759206</v>
      </c>
      <c r="X105" s="1">
        <f t="shared" si="53"/>
        <v>9.2594970120099068E-2</v>
      </c>
      <c r="Y105" s="1">
        <f t="shared" si="54"/>
        <v>5.7679095376914652E-2</v>
      </c>
      <c r="Z105" s="1">
        <f t="shared" si="55"/>
        <v>0.16273258197283502</v>
      </c>
      <c r="AA105" s="1">
        <f t="shared" si="56"/>
        <v>0.2</v>
      </c>
      <c r="AB105" s="1">
        <f t="shared" si="58"/>
        <v>1.7382424315810262E-4</v>
      </c>
      <c r="AC105" s="1">
        <f t="shared" si="57"/>
        <v>2.3887864431146868E-3</v>
      </c>
    </row>
    <row r="106" spans="1:29" x14ac:dyDescent="0.35">
      <c r="A106" s="1" t="s">
        <v>88</v>
      </c>
      <c r="B106" s="1">
        <v>1.05</v>
      </c>
      <c r="C106" s="1">
        <v>1.05</v>
      </c>
      <c r="D106" s="1">
        <v>0.01</v>
      </c>
      <c r="E106" s="1">
        <v>1.3</v>
      </c>
      <c r="F106" s="2">
        <f>+VLOOKUP($A106,'All effects'!$AO$11:$AZ$123,F$1,FALSE)</f>
        <v>735744357.88848996</v>
      </c>
      <c r="G106" s="2">
        <f>+VLOOKUP($A106,'All effects'!$AO$11:$AZ$123,G$1,FALSE)</f>
        <v>1327962763.3411901</v>
      </c>
      <c r="H106" s="2">
        <f>+VLOOKUP($A106,'All effects'!$AO$11:$AZ$123,H$1,FALSE)</f>
        <v>736421415.99695897</v>
      </c>
      <c r="I106" s="2">
        <f>+VLOOKUP($A106,'All effects'!$AO$11:$AZ$123,I$1,FALSE)</f>
        <v>1437205499.6176901</v>
      </c>
      <c r="J106" s="2">
        <f>+VLOOKUP($A106,'All effects'!$AO$11:$AZ$123,J$1,FALSE)</f>
        <v>845664152.28189898</v>
      </c>
      <c r="K106" s="2">
        <f>+VLOOKUP($A106,'All effects'!$AO$11:$AZ$123,K$1,FALSE)</f>
        <v>39810775.090715006</v>
      </c>
      <c r="L106" s="2">
        <f>+VLOOKUP($A106,'All effects'!$AO$11:$AZ$123,L$1,FALSE)</f>
        <v>113117406.03107731</v>
      </c>
      <c r="M106" s="2">
        <f>+VLOOKUP($A106,'All effects'!$AO$11:$AZ$123,M$1,FALSE)</f>
        <v>592218405.45270276</v>
      </c>
      <c r="N106" s="2">
        <f>+VLOOKUP($A106,'All effects'!$AO$11:$AZ$123,N$1,FALSE)</f>
        <v>-35936105.336135745</v>
      </c>
      <c r="O106" s="1">
        <f t="shared" si="45"/>
        <v>1757536.1477221451</v>
      </c>
      <c r="P106" s="1">
        <f t="shared" si="46"/>
        <v>3172219.446030552</v>
      </c>
      <c r="Q106" s="1">
        <f t="shared" si="47"/>
        <v>1759153.4949528568</v>
      </c>
      <c r="R106" s="1">
        <f t="shared" si="48"/>
        <v>3433177.0134566082</v>
      </c>
      <c r="S106" s="1">
        <f t="shared" si="49"/>
        <v>2020111.0623990742</v>
      </c>
      <c r="T106" s="1">
        <f t="shared" si="50"/>
        <v>95099.43982658787</v>
      </c>
      <c r="U106" s="1">
        <f t="shared" si="51"/>
        <v>270213.32600733702</v>
      </c>
      <c r="V106" s="1">
        <f t="shared" si="59"/>
        <v>1414683.2983084132</v>
      </c>
      <c r="W106" s="1">
        <f t="shared" si="59"/>
        <v>-85843.681245302418</v>
      </c>
      <c r="X106" s="1">
        <f t="shared" si="53"/>
        <v>9.2594970120099068E-2</v>
      </c>
      <c r="Y106" s="1">
        <f t="shared" si="54"/>
        <v>5.7679095376914652E-2</v>
      </c>
      <c r="Z106" s="1">
        <f t="shared" si="55"/>
        <v>0.16273258197283502</v>
      </c>
      <c r="AA106" s="1">
        <f t="shared" si="56"/>
        <v>0.2</v>
      </c>
      <c r="AB106" s="1">
        <f t="shared" si="58"/>
        <v>1.7382424315810262E-4</v>
      </c>
      <c r="AC106" s="1">
        <f t="shared" si="57"/>
        <v>2.3887864431146868E-3</v>
      </c>
    </row>
    <row r="107" spans="1:29" x14ac:dyDescent="0.35">
      <c r="A107" s="1" t="s">
        <v>93</v>
      </c>
      <c r="B107" s="1">
        <v>1.1000000000000001</v>
      </c>
      <c r="C107" s="1">
        <v>0.94999999999999896</v>
      </c>
      <c r="D107" s="1">
        <v>-5.0000000000000001E-3</v>
      </c>
      <c r="E107" s="1">
        <v>0.9</v>
      </c>
      <c r="F107" s="2">
        <f>+VLOOKUP($A107,'All effects'!$AO$11:$AZ$123,F$1,FALSE)</f>
        <v>711151371.13807094</v>
      </c>
      <c r="G107" s="2">
        <f>+VLOOKUP($A107,'All effects'!$AO$11:$AZ$123,G$1,FALSE)</f>
        <v>1275699457.3425901</v>
      </c>
      <c r="H107" s="2">
        <f>+VLOOKUP($A107,'All effects'!$AO$11:$AZ$123,H$1,FALSE)</f>
        <v>714815848.63035905</v>
      </c>
      <c r="I107" s="2">
        <f>+VLOOKUP($A107,'All effects'!$AO$11:$AZ$123,I$1,FALSE)</f>
        <v>1378416851.7958701</v>
      </c>
      <c r="J107" s="2">
        <f>+VLOOKUP($A107,'All effects'!$AO$11:$AZ$123,J$1,FALSE)</f>
        <v>817533243.09208202</v>
      </c>
      <c r="K107" s="2">
        <f>+VLOOKUP($A107,'All effects'!$AO$11:$AZ$123,K$1,FALSE)</f>
        <v>40050811.278860457</v>
      </c>
      <c r="L107" s="2">
        <f>+VLOOKUP($A107,'All effects'!$AO$11:$AZ$123,L$1,FALSE)</f>
        <v>84550930.817851022</v>
      </c>
      <c r="M107" s="2">
        <f>+VLOOKUP($A107,'All effects'!$AO$11:$AZ$123,M$1,FALSE)</f>
        <v>564548086.20452535</v>
      </c>
      <c r="N107" s="2">
        <f>+VLOOKUP($A107,'All effects'!$AO$11:$AZ$123,N$1,FALSE)</f>
        <v>-58217274.914290309</v>
      </c>
      <c r="O107" s="1">
        <f t="shared" si="45"/>
        <v>1657995.2188903559</v>
      </c>
      <c r="P107" s="1">
        <f t="shared" si="46"/>
        <v>2974196.0528462315</v>
      </c>
      <c r="Q107" s="1">
        <f t="shared" si="47"/>
        <v>1666538.6688625074</v>
      </c>
      <c r="R107" s="1">
        <f t="shared" si="48"/>
        <v>3213673.8290443849</v>
      </c>
      <c r="S107" s="1">
        <f t="shared" si="49"/>
        <v>1906016.4450803453</v>
      </c>
      <c r="T107" s="1">
        <f t="shared" si="50"/>
        <v>93375.413882367604</v>
      </c>
      <c r="U107" s="1">
        <f t="shared" si="51"/>
        <v>197124.05085345628</v>
      </c>
      <c r="V107" s="1">
        <f t="shared" si="59"/>
        <v>1316200.83395589</v>
      </c>
      <c r="W107" s="1">
        <f t="shared" si="59"/>
        <v>-135729.13922706695</v>
      </c>
      <c r="X107" s="1">
        <f t="shared" si="53"/>
        <v>6.7619770758894304E-2</v>
      </c>
      <c r="Y107" s="1">
        <f t="shared" si="54"/>
        <v>5.7679095376910239E-2</v>
      </c>
      <c r="Z107" s="1">
        <f t="shared" si="55"/>
        <v>0.21748640442715655</v>
      </c>
      <c r="AA107" s="1">
        <f t="shared" si="56"/>
        <v>0.2</v>
      </c>
      <c r="AB107" s="1">
        <f t="shared" si="58"/>
        <v>1.6965014828406561E-4</v>
      </c>
      <c r="AC107" s="1">
        <f t="shared" si="57"/>
        <v>2.3314237814616463E-3</v>
      </c>
    </row>
    <row r="108" spans="1:29" x14ac:dyDescent="0.35">
      <c r="A108" s="1" t="s">
        <v>94</v>
      </c>
      <c r="B108" s="1">
        <v>1.1000000000000001</v>
      </c>
      <c r="C108" s="1">
        <v>0.94999999999999896</v>
      </c>
      <c r="D108" s="1">
        <v>-5.0000000000000001E-3</v>
      </c>
      <c r="E108" s="1">
        <v>1.3</v>
      </c>
      <c r="F108" s="2">
        <f>+VLOOKUP($A108,'All effects'!$AO$11:$AZ$123,F$1,FALSE)</f>
        <v>1181062061.9320199</v>
      </c>
      <c r="G108" s="2">
        <f>+VLOOKUP($A108,'All effects'!$AO$11:$AZ$123,G$1,FALSE)</f>
        <v>1745658082.16482</v>
      </c>
      <c r="H108" s="2">
        <f>+VLOOKUP($A108,'All effects'!$AO$11:$AZ$123,H$1,FALSE)</f>
        <v>740307187.63948703</v>
      </c>
      <c r="I108" s="2">
        <f>+VLOOKUP($A108,'All effects'!$AO$11:$AZ$123,I$1,FALSE)</f>
        <v>1821597121.57601</v>
      </c>
      <c r="J108" s="2">
        <f>+VLOOKUP($A108,'All effects'!$AO$11:$AZ$123,J$1,FALSE)</f>
        <v>816246227.05911899</v>
      </c>
      <c r="K108" s="2">
        <f>+VLOOKUP($A108,'All effects'!$AO$11:$AZ$123,K$1,FALSE)</f>
        <v>29248612.120881259</v>
      </c>
      <c r="L108" s="2">
        <f>+VLOOKUP($A108,'All effects'!$AO$11:$AZ$123,L$1,FALSE)</f>
        <v>66874654.292114869</v>
      </c>
      <c r="M108" s="2">
        <f>+VLOOKUP($A108,'All effects'!$AO$11:$AZ$123,M$1,FALSE)</f>
        <v>564596020.23279786</v>
      </c>
      <c r="N108" s="2">
        <f>+VLOOKUP($A108,'All effects'!$AO$11:$AZ$123,N$1,FALSE)</f>
        <v>-38312997.239957124</v>
      </c>
      <c r="O108" s="1">
        <f t="shared" si="45"/>
        <v>2753556.1785704391</v>
      </c>
      <c r="P108" s="1">
        <f t="shared" si="46"/>
        <v>4069868.76705979</v>
      </c>
      <c r="Q108" s="1">
        <f t="shared" si="47"/>
        <v>1725969.7828496892</v>
      </c>
      <c r="R108" s="1">
        <f t="shared" si="48"/>
        <v>4246914.8494843915</v>
      </c>
      <c r="S108" s="1">
        <f t="shared" si="49"/>
        <v>1903015.8652939727</v>
      </c>
      <c r="T108" s="1">
        <f t="shared" si="50"/>
        <v>68190.909873369921</v>
      </c>
      <c r="U108" s="1">
        <f t="shared" si="51"/>
        <v>155913.15939366276</v>
      </c>
      <c r="V108" s="1">
        <f t="shared" si="59"/>
        <v>1316312.5884893457</v>
      </c>
      <c r="W108" s="1">
        <f t="shared" si="59"/>
        <v>-89323.83290431046</v>
      </c>
      <c r="X108" s="1">
        <f t="shared" si="53"/>
        <v>6.7619770758894304E-2</v>
      </c>
      <c r="Y108" s="1">
        <f t="shared" si="54"/>
        <v>5.7679095376910239E-2</v>
      </c>
      <c r="Z108" s="1">
        <f t="shared" si="55"/>
        <v>0.21748640442715655</v>
      </c>
      <c r="AA108" s="1">
        <f t="shared" si="56"/>
        <v>0.2</v>
      </c>
      <c r="AB108" s="1">
        <f t="shared" si="58"/>
        <v>1.6965014828406561E-4</v>
      </c>
      <c r="AC108" s="1">
        <f t="shared" si="57"/>
        <v>2.3314237814616463E-3</v>
      </c>
    </row>
    <row r="109" spans="1:29" x14ac:dyDescent="0.35">
      <c r="A109" s="1" t="s">
        <v>95</v>
      </c>
      <c r="B109" s="1">
        <v>1.1000000000000001</v>
      </c>
      <c r="C109" s="1">
        <v>0.94999999999999896</v>
      </c>
      <c r="D109" s="1">
        <v>0.01</v>
      </c>
      <c r="E109" s="1">
        <v>0.9</v>
      </c>
      <c r="F109" s="2">
        <f>+VLOOKUP($A109,'All effects'!$AO$11:$AZ$123,F$1,FALSE)</f>
        <v>2247966847.2985802</v>
      </c>
      <c r="G109" s="2">
        <f>+VLOOKUP($A109,'All effects'!$AO$11:$AZ$123,G$1,FALSE)</f>
        <v>2848462063.5829802</v>
      </c>
      <c r="H109" s="2">
        <f>+VLOOKUP($A109,'All effects'!$AO$11:$AZ$123,H$1,FALSE)</f>
        <v>539352188.62372899</v>
      </c>
      <c r="I109" s="2">
        <f>+VLOOKUP($A109,'All effects'!$AO$11:$AZ$123,I$1,FALSE)</f>
        <v>2902606147.4950199</v>
      </c>
      <c r="J109" s="2">
        <f>+VLOOKUP($A109,'All effects'!$AO$11:$AZ$123,J$1,FALSE)</f>
        <v>593496272.54421496</v>
      </c>
      <c r="K109" s="2">
        <f>+VLOOKUP($A109,'All effects'!$AO$11:$AZ$123,K$1,FALSE)</f>
        <v>11641279.540582977</v>
      </c>
      <c r="L109" s="2">
        <f>+VLOOKUP($A109,'All effects'!$AO$11:$AZ$123,L$1,FALSE)</f>
        <v>10075169.148091976</v>
      </c>
      <c r="M109" s="2">
        <f>+VLOOKUP($A109,'All effects'!$AO$11:$AZ$123,M$1,FALSE)</f>
        <v>600495216.28439832</v>
      </c>
      <c r="N109" s="2">
        <f>+VLOOKUP($A109,'All effects'!$AO$11:$AZ$123,N$1,FALSE)</f>
        <v>-55710194.304535069</v>
      </c>
      <c r="O109" s="1">
        <f t="shared" si="45"/>
        <v>3921511.7979537221</v>
      </c>
      <c r="P109" s="1">
        <f t="shared" si="46"/>
        <v>4969057.9742258089</v>
      </c>
      <c r="Q109" s="1">
        <f t="shared" si="47"/>
        <v>940883.96965544089</v>
      </c>
      <c r="R109" s="1">
        <f t="shared" si="48"/>
        <v>5063510.7301041344</v>
      </c>
      <c r="S109" s="1">
        <f t="shared" si="49"/>
        <v>1035336.7255484998</v>
      </c>
      <c r="T109" s="1">
        <f t="shared" si="50"/>
        <v>20307.868470806636</v>
      </c>
      <c r="U109" s="1">
        <f t="shared" si="51"/>
        <v>17575.835127685154</v>
      </c>
      <c r="V109" s="1">
        <f t="shared" si="59"/>
        <v>1047546.1762720842</v>
      </c>
      <c r="W109" s="1">
        <f t="shared" si="59"/>
        <v>-97184.789221453801</v>
      </c>
      <c r="X109" s="1">
        <f t="shared" si="53"/>
        <v>6.7619770758894304E-2</v>
      </c>
      <c r="Y109" s="1">
        <f t="shared" si="54"/>
        <v>5.7679095376910239E-2</v>
      </c>
      <c r="Z109" s="1">
        <f t="shared" si="55"/>
        <v>0.16273258197283502</v>
      </c>
      <c r="AA109" s="1">
        <f t="shared" si="56"/>
        <v>0.2</v>
      </c>
      <c r="AB109" s="1">
        <f t="shared" si="58"/>
        <v>1.2693945966441792E-4</v>
      </c>
      <c r="AC109" s="1">
        <f t="shared" si="57"/>
        <v>1.7444704768071954E-3</v>
      </c>
    </row>
    <row r="110" spans="1:29" x14ac:dyDescent="0.35">
      <c r="A110" s="1" t="s">
        <v>96</v>
      </c>
      <c r="B110" s="1">
        <v>1.1000000000000001</v>
      </c>
      <c r="C110" s="1">
        <v>0.94999999999999896</v>
      </c>
      <c r="D110" s="1">
        <v>0.01</v>
      </c>
      <c r="E110" s="1">
        <v>1.3</v>
      </c>
      <c r="F110" s="2">
        <f>+VLOOKUP($A110,'All effects'!$AO$11:$AZ$123,F$1,FALSE)</f>
        <v>996039176.94667196</v>
      </c>
      <c r="G110" s="2">
        <f>+VLOOKUP($A110,'All effects'!$AO$11:$AZ$123,G$1,FALSE)</f>
        <v>1596605431.4562299</v>
      </c>
      <c r="H110" s="2">
        <f>+VLOOKUP($A110,'All effects'!$AO$11:$AZ$123,H$1,FALSE)</f>
        <v>341735383.05444402</v>
      </c>
      <c r="I110" s="2">
        <f>+VLOOKUP($A110,'All effects'!$AO$11:$AZ$123,I$1,FALSE)</f>
        <v>1651743543.0281899</v>
      </c>
      <c r="J110" s="2">
        <f>+VLOOKUP($A110,'All effects'!$AO$11:$AZ$123,J$1,FALSE)</f>
        <v>396873494.634848</v>
      </c>
      <c r="K110" s="2">
        <f>+VLOOKUP($A110,'All effects'!$AO$11:$AZ$123,K$1,FALSE)</f>
        <v>23266840.749860249</v>
      </c>
      <c r="L110" s="2">
        <f>+VLOOKUP($A110,'All effects'!$AO$11:$AZ$123,L$1,FALSE)</f>
        <v>43241314.089254744</v>
      </c>
      <c r="M110" s="2">
        <f>+VLOOKUP($A110,'All effects'!$AO$11:$AZ$123,M$1,FALSE)</f>
        <v>600566254.50956094</v>
      </c>
      <c r="N110" s="2">
        <f>+VLOOKUP($A110,'All effects'!$AO$11:$AZ$123,N$1,FALSE)</f>
        <v>-35163638.232567064</v>
      </c>
      <c r="O110" s="1">
        <f t="shared" ref="O110:O125" si="60">+F110*$AC110</f>
        <v>1737560.9379268074</v>
      </c>
      <c r="P110" s="1">
        <f t="shared" ref="P110:P125" si="61">+G110*$AC110</f>
        <v>2785231.0382854072</v>
      </c>
      <c r="Q110" s="1">
        <f t="shared" ref="Q110:Q125" si="62">+H110*$AC110</f>
        <v>596147.28661887557</v>
      </c>
      <c r="R110" s="1">
        <f t="shared" ref="R110:R125" si="63">+I110*$AC110</f>
        <v>2881417.8460695925</v>
      </c>
      <c r="S110" s="1">
        <f t="shared" ref="S110:S125" si="64">+J110*$AC110</f>
        <v>692334.09441779123</v>
      </c>
      <c r="T110" s="1">
        <f t="shared" ref="T110:T125" si="65">+K110*$AC110</f>
        <v>40588.316776705797</v>
      </c>
      <c r="U110" s="1">
        <f t="shared" ref="U110:U125" si="66">+L110*$AC110</f>
        <v>75433.195807051918</v>
      </c>
      <c r="V110" s="1">
        <f t="shared" ref="V110:W124" si="67">+M110*$AC110</f>
        <v>1047670.1003586053</v>
      </c>
      <c r="W110" s="1">
        <f t="shared" si="67"/>
        <v>-61341.928753841996</v>
      </c>
      <c r="X110" s="1">
        <f t="shared" ref="X110:X126" si="68">+VLOOKUP(B110,$AE$14:$AI$26,3,FALSE)</f>
        <v>6.7619770758894304E-2</v>
      </c>
      <c r="Y110" s="1">
        <f t="shared" ref="Y110:Y126" si="69">+VLOOKUP(C110,$AK$14:$AO$22,3,FALSE)</f>
        <v>5.7679095376910239E-2</v>
      </c>
      <c r="Z110" s="1">
        <f t="shared" ref="Z110:Z126" si="70">+VLOOKUP(D110,$AQ$14:$AU$18,3,FALSE)</f>
        <v>0.16273258197283502</v>
      </c>
      <c r="AA110" s="1">
        <f t="shared" ref="AA110:AA126" si="71">+VLOOKUP(E110,$AW$14:$BA$18,3,FALSE)</f>
        <v>0.2</v>
      </c>
      <c r="AB110" s="1">
        <f t="shared" si="58"/>
        <v>1.2693945966441792E-4</v>
      </c>
      <c r="AC110" s="1">
        <f t="shared" ref="AC110:AC126" si="72">+AB110/SUM($AB$14:$AB$125)</f>
        <v>1.7444704768071954E-3</v>
      </c>
    </row>
    <row r="111" spans="1:29" x14ac:dyDescent="0.35">
      <c r="A111" s="1" t="s">
        <v>98</v>
      </c>
      <c r="B111" s="1">
        <v>1.1000000000000001</v>
      </c>
      <c r="C111" s="1">
        <v>1</v>
      </c>
      <c r="D111" s="1">
        <v>-5.0000000000000001E-3</v>
      </c>
      <c r="E111" s="1">
        <v>0.9</v>
      </c>
      <c r="F111" s="2">
        <f>+VLOOKUP($A111,'All effects'!$AO$11:$AZ$123,F$1,FALSE)</f>
        <v>-1001813.5823142499</v>
      </c>
      <c r="G111" s="2">
        <f>+VLOOKUP($A111,'All effects'!$AO$11:$AZ$123,G$1,FALSE)</f>
        <v>589691877.13552105</v>
      </c>
      <c r="H111" s="2">
        <f>+VLOOKUP($A111,'All effects'!$AO$11:$AZ$123,H$1,FALSE)</f>
        <v>538566201.678967</v>
      </c>
      <c r="I111" s="2">
        <f>+VLOOKUP($A111,'All effects'!$AO$11:$AZ$123,I$1,FALSE)</f>
        <v>695725523.31520796</v>
      </c>
      <c r="J111" s="2">
        <f>+VLOOKUP($A111,'All effects'!$AO$11:$AZ$123,J$1,FALSE)</f>
        <v>644599847.86709404</v>
      </c>
      <c r="K111" s="2">
        <f>+VLOOKUP($A111,'All effects'!$AO$11:$AZ$123,K$1,FALSE)</f>
        <v>43240566.599744968</v>
      </c>
      <c r="L111" s="2">
        <f>+VLOOKUP($A111,'All effects'!$AO$11:$AZ$123,L$1,FALSE)</f>
        <v>91139041.271113455</v>
      </c>
      <c r="M111" s="2">
        <f>+VLOOKUP($A111,'All effects'!$AO$11:$AZ$123,M$1,FALSE)</f>
        <v>590693690.71783423</v>
      </c>
      <c r="N111" s="2">
        <f>+VLOOKUP($A111,'All effects'!$AO$11:$AZ$123,N$1,FALSE)</f>
        <v>-58135171.508317746</v>
      </c>
      <c r="O111" s="1">
        <f t="shared" si="60"/>
        <v>-15792.21254093262</v>
      </c>
      <c r="P111" s="1">
        <f t="shared" si="61"/>
        <v>9295680.9747709185</v>
      </c>
      <c r="Q111" s="1">
        <f t="shared" si="62"/>
        <v>8489755.0546575878</v>
      </c>
      <c r="R111" s="1">
        <f t="shared" si="63"/>
        <v>10967155.495101791</v>
      </c>
      <c r="S111" s="1">
        <f t="shared" si="64"/>
        <v>10161229.575121507</v>
      </c>
      <c r="T111" s="1">
        <f t="shared" si="65"/>
        <v>681628.02959415561</v>
      </c>
      <c r="U111" s="1">
        <f t="shared" si="66"/>
        <v>1436681.5702432515</v>
      </c>
      <c r="V111" s="1">
        <f t="shared" si="67"/>
        <v>9311473.1873118337</v>
      </c>
      <c r="W111" s="1">
        <f t="shared" si="67"/>
        <v>-916420.97968176578</v>
      </c>
      <c r="X111" s="1">
        <f t="shared" si="68"/>
        <v>6.7619770758894304E-2</v>
      </c>
      <c r="Y111" s="1">
        <f t="shared" si="69"/>
        <v>0.38998983123577174</v>
      </c>
      <c r="Z111" s="1">
        <f t="shared" si="70"/>
        <v>0.21748640442715655</v>
      </c>
      <c r="AA111" s="1">
        <f t="shared" si="71"/>
        <v>0.2</v>
      </c>
      <c r="AB111" s="1">
        <f t="shared" si="58"/>
        <v>1.1470677940783366E-3</v>
      </c>
      <c r="AC111" s="1">
        <f t="shared" si="72"/>
        <v>1.5763623911398419E-2</v>
      </c>
    </row>
    <row r="112" spans="1:29" x14ac:dyDescent="0.35">
      <c r="A112" s="1" t="s">
        <v>99</v>
      </c>
      <c r="B112" s="1">
        <v>1.1000000000000001</v>
      </c>
      <c r="C112" s="1">
        <v>1</v>
      </c>
      <c r="D112" s="1">
        <v>-5.0000000000000001E-3</v>
      </c>
      <c r="E112" s="1">
        <v>1.3</v>
      </c>
      <c r="F112" s="2">
        <f>+VLOOKUP($A112,'All effects'!$AO$11:$AZ$123,F$1,FALSE)</f>
        <v>436911408.41869903</v>
      </c>
      <c r="G112" s="2">
        <f>+VLOOKUP($A112,'All effects'!$AO$11:$AZ$123,G$1,FALSE)</f>
        <v>1027605352.13457</v>
      </c>
      <c r="H112" s="2">
        <f>+VLOOKUP($A112,'All effects'!$AO$11:$AZ$123,H$1,FALSE)</f>
        <v>721857801.74637401</v>
      </c>
      <c r="I112" s="2">
        <f>+VLOOKUP($A112,'All effects'!$AO$11:$AZ$123,I$1,FALSE)</f>
        <v>1102654727.8441601</v>
      </c>
      <c r="J112" s="2">
        <f>+VLOOKUP($A112,'All effects'!$AO$11:$AZ$123,J$1,FALSE)</f>
        <v>796907177.46440899</v>
      </c>
      <c r="K112" s="2">
        <f>+VLOOKUP($A112,'All effects'!$AO$11:$AZ$123,K$1,FALSE)</f>
        <v>43719623.681980148</v>
      </c>
      <c r="L112" s="2">
        <f>+VLOOKUP($A112,'All effects'!$AO$11:$AZ$123,L$1,FALSE)</f>
        <v>80456275.582414657</v>
      </c>
      <c r="M112" s="2">
        <f>+VLOOKUP($A112,'All effects'!$AO$11:$AZ$123,M$1,FALSE)</f>
        <v>590693943.7158711</v>
      </c>
      <c r="N112" s="2">
        <f>+VLOOKUP($A112,'All effects'!$AO$11:$AZ$123,N$1,FALSE)</f>
        <v>-38312723.809158467</v>
      </c>
      <c r="O112" s="1">
        <f t="shared" si="60"/>
        <v>6887307.1249117646</v>
      </c>
      <c r="P112" s="1">
        <f t="shared" si="61"/>
        <v>16198784.3003895</v>
      </c>
      <c r="Q112" s="1">
        <f t="shared" si="62"/>
        <v>11379094.904238641</v>
      </c>
      <c r="R112" s="1">
        <f t="shared" si="63"/>
        <v>17381834.433860719</v>
      </c>
      <c r="S112" s="1">
        <f t="shared" si="64"/>
        <v>12562145.037842982</v>
      </c>
      <c r="T112" s="1">
        <f t="shared" si="65"/>
        <v>689179.70527060283</v>
      </c>
      <c r="U112" s="1">
        <f t="shared" si="66"/>
        <v>1268282.4695930125</v>
      </c>
      <c r="V112" s="1">
        <f t="shared" si="67"/>
        <v>9311477.1754777376</v>
      </c>
      <c r="W112" s="1">
        <f t="shared" si="67"/>
        <v>-603947.36914885393</v>
      </c>
      <c r="X112" s="1">
        <f t="shared" si="68"/>
        <v>6.7619770758894304E-2</v>
      </c>
      <c r="Y112" s="1">
        <f t="shared" si="69"/>
        <v>0.38998983123577174</v>
      </c>
      <c r="Z112" s="1">
        <f t="shared" si="70"/>
        <v>0.21748640442715655</v>
      </c>
      <c r="AA112" s="1">
        <f t="shared" si="71"/>
        <v>0.2</v>
      </c>
      <c r="AB112" s="1">
        <f t="shared" si="58"/>
        <v>1.1470677940783366E-3</v>
      </c>
      <c r="AC112" s="1">
        <f t="shared" si="72"/>
        <v>1.5763623911398419E-2</v>
      </c>
    </row>
    <row r="113" spans="1:29" x14ac:dyDescent="0.35">
      <c r="A113" s="1" t="s">
        <v>100</v>
      </c>
      <c r="B113" s="1">
        <v>1.1000000000000001</v>
      </c>
      <c r="C113" s="1">
        <v>1</v>
      </c>
      <c r="D113" s="1">
        <v>0.01</v>
      </c>
      <c r="E113" s="1">
        <v>0.9</v>
      </c>
      <c r="F113" s="2">
        <f>+VLOOKUP($A113,'All effects'!$AO$11:$AZ$123,F$1,FALSE)</f>
        <v>-224031743.62516201</v>
      </c>
      <c r="G113" s="2">
        <f>+VLOOKUP($A113,'All effects'!$AO$11:$AZ$123,G$1,FALSE)</f>
        <v>377296451.24674302</v>
      </c>
      <c r="H113" s="2">
        <f>+VLOOKUP($A113,'All effects'!$AO$11:$AZ$123,H$1,FALSE)</f>
        <v>374066814.14297199</v>
      </c>
      <c r="I113" s="2">
        <f>+VLOOKUP($A113,'All effects'!$AO$11:$AZ$123,I$1,FALSE)</f>
        <v>503445257.63036698</v>
      </c>
      <c r="J113" s="2">
        <f>+VLOOKUP($A113,'All effects'!$AO$11:$AZ$123,J$1,FALSE)</f>
        <v>500215620.53503799</v>
      </c>
      <c r="K113" s="2">
        <f>+VLOOKUP($A113,'All effects'!$AO$11:$AZ$123,K$1,FALSE)</f>
        <v>33581006.242616177</v>
      </c>
      <c r="L113" s="2">
        <f>+VLOOKUP($A113,'All effects'!$AO$11:$AZ$123,L$1,FALSE)</f>
        <v>103953641.70385288</v>
      </c>
      <c r="M113" s="2">
        <f>+VLOOKUP($A113,'All effects'!$AO$11:$AZ$123,M$1,FALSE)</f>
        <v>601328194.87190354</v>
      </c>
      <c r="N113" s="2">
        <f>+VLOOKUP($A113,'All effects'!$AO$11:$AZ$123,N$1,FALSE)</f>
        <v>-55776170.922387674</v>
      </c>
      <c r="O113" s="1">
        <f t="shared" si="60"/>
        <v>-2642457.5888888561</v>
      </c>
      <c r="P113" s="1">
        <f t="shared" si="61"/>
        <v>4450216.9858834865</v>
      </c>
      <c r="Q113" s="1">
        <f t="shared" si="62"/>
        <v>4412123.3705050526</v>
      </c>
      <c r="R113" s="1">
        <f t="shared" si="63"/>
        <v>5938143.9437498217</v>
      </c>
      <c r="S113" s="1">
        <f t="shared" si="64"/>
        <v>5900050.3284709621</v>
      </c>
      <c r="T113" s="1">
        <f t="shared" si="65"/>
        <v>396088.44421973597</v>
      </c>
      <c r="U113" s="1">
        <f t="shared" si="66"/>
        <v>1226134.6761313477</v>
      </c>
      <c r="V113" s="1">
        <f t="shared" si="67"/>
        <v>7092674.5747723253</v>
      </c>
      <c r="W113" s="1">
        <f t="shared" si="67"/>
        <v>-657880.72595472878</v>
      </c>
      <c r="X113" s="1">
        <f t="shared" si="68"/>
        <v>6.7619770758894304E-2</v>
      </c>
      <c r="Y113" s="1">
        <f t="shared" si="69"/>
        <v>0.38998983123577174</v>
      </c>
      <c r="Z113" s="1">
        <f t="shared" si="70"/>
        <v>0.16273258197283502</v>
      </c>
      <c r="AA113" s="1">
        <f t="shared" si="71"/>
        <v>0.2</v>
      </c>
      <c r="AB113" s="1">
        <f t="shared" si="58"/>
        <v>8.5828493197041367E-4</v>
      </c>
      <c r="AC113" s="1">
        <f t="shared" si="72"/>
        <v>1.1795014162412965E-2</v>
      </c>
    </row>
    <row r="114" spans="1:29" x14ac:dyDescent="0.35">
      <c r="A114" s="1" t="s">
        <v>101</v>
      </c>
      <c r="B114" s="1">
        <v>1.1000000000000001</v>
      </c>
      <c r="C114" s="1">
        <v>1</v>
      </c>
      <c r="D114" s="1">
        <v>0.01</v>
      </c>
      <c r="E114" s="1">
        <v>1.3</v>
      </c>
      <c r="F114" s="2">
        <f>+VLOOKUP($A114,'All effects'!$AO$11:$AZ$123,F$1,FALSE)</f>
        <v>-691998767.24016798</v>
      </c>
      <c r="G114" s="2">
        <f>+VLOOKUP($A114,'All effects'!$AO$11:$AZ$123,G$1,FALSE)</f>
        <v>-90670653.977342293</v>
      </c>
      <c r="H114" s="2">
        <f>+VLOOKUP($A114,'All effects'!$AO$11:$AZ$123,H$1,FALSE)</f>
        <v>361220651.86374199</v>
      </c>
      <c r="I114" s="2">
        <f>+VLOOKUP($A114,'All effects'!$AO$11:$AZ$123,I$1,FALSE)</f>
        <v>51976509.196465403</v>
      </c>
      <c r="J114" s="2">
        <f>+VLOOKUP($A114,'All effects'!$AO$11:$AZ$123,J$1,FALSE)</f>
        <v>503867815.045991</v>
      </c>
      <c r="K114" s="2">
        <f>+VLOOKUP($A114,'All effects'!$AO$11:$AZ$123,K$1,FALSE)</f>
        <v>34904735.265164293</v>
      </c>
      <c r="L114" s="2">
        <f>+VLOOKUP($A114,'All effects'!$AO$11:$AZ$123,L$1,FALSE)</f>
        <v>142261423.28901279</v>
      </c>
      <c r="M114" s="2">
        <f>+VLOOKUP($A114,'All effects'!$AO$11:$AZ$123,M$1,FALSE)</f>
        <v>601328113.26282644</v>
      </c>
      <c r="N114" s="2">
        <f>+VLOOKUP($A114,'All effects'!$AO$11:$AZ$123,N$1,FALSE)</f>
        <v>-35290475.149958707</v>
      </c>
      <c r="O114" s="1">
        <f t="shared" si="60"/>
        <v>-8162135.2599700941</v>
      </c>
      <c r="P114" s="1">
        <f t="shared" si="61"/>
        <v>-1069461.6477779977</v>
      </c>
      <c r="Q114" s="1">
        <f t="shared" si="62"/>
        <v>4260602.70448888</v>
      </c>
      <c r="R114" s="1">
        <f t="shared" si="63"/>
        <v>613063.66208509717</v>
      </c>
      <c r="S114" s="1">
        <f t="shared" si="64"/>
        <v>5943128.0144515401</v>
      </c>
      <c r="T114" s="1">
        <f t="shared" si="65"/>
        <v>411701.84678788809</v>
      </c>
      <c r="U114" s="1">
        <f t="shared" si="66"/>
        <v>1677975.5024589314</v>
      </c>
      <c r="V114" s="1">
        <f t="shared" si="67"/>
        <v>7092673.6121921055</v>
      </c>
      <c r="W114" s="1">
        <f t="shared" si="67"/>
        <v>-416251.65419204574</v>
      </c>
      <c r="X114" s="1">
        <f t="shared" si="68"/>
        <v>6.7619770758894304E-2</v>
      </c>
      <c r="Y114" s="1">
        <f t="shared" si="69"/>
        <v>0.38998983123577174</v>
      </c>
      <c r="Z114" s="1">
        <f t="shared" si="70"/>
        <v>0.16273258197283502</v>
      </c>
      <c r="AA114" s="1">
        <f t="shared" si="71"/>
        <v>0.2</v>
      </c>
      <c r="AB114" s="1">
        <f t="shared" si="58"/>
        <v>8.5828493197041367E-4</v>
      </c>
      <c r="AC114" s="1">
        <f t="shared" si="72"/>
        <v>1.1795014162412965E-2</v>
      </c>
    </row>
    <row r="115" spans="1:29" x14ac:dyDescent="0.35">
      <c r="A115" s="1" t="s">
        <v>103</v>
      </c>
      <c r="B115" s="1">
        <v>1.1000000000000001</v>
      </c>
      <c r="C115" s="1">
        <v>1.05</v>
      </c>
      <c r="D115" s="1">
        <v>-5.0000000000000001E-3</v>
      </c>
      <c r="E115" s="1">
        <v>0.9</v>
      </c>
      <c r="F115" s="2">
        <f>+VLOOKUP($A115,'All effects'!$AO$11:$AZ$123,F$1,FALSE)</f>
        <v>-357512264.757599</v>
      </c>
      <c r="G115" s="2">
        <f>+VLOOKUP($A115,'All effects'!$AO$11:$AZ$123,G$1,FALSE)</f>
        <v>232280044.51836801</v>
      </c>
      <c r="H115" s="2">
        <f>+VLOOKUP($A115,'All effects'!$AO$11:$AZ$123,H$1,FALSE)</f>
        <v>718438868.26866901</v>
      </c>
      <c r="I115" s="2">
        <f>+VLOOKUP($A115,'All effects'!$AO$11:$AZ$123,I$1,FALSE)</f>
        <v>342152424.00972199</v>
      </c>
      <c r="J115" s="2">
        <f>+VLOOKUP($A115,'All effects'!$AO$11:$AZ$123,J$1,FALSE)</f>
        <v>828311247.76846695</v>
      </c>
      <c r="K115" s="2">
        <f>+VLOOKUP($A115,'All effects'!$AO$11:$AZ$123,K$1,FALSE)</f>
        <v>57998130.4435734</v>
      </c>
      <c r="L115" s="2">
        <f>+VLOOKUP($A115,'All effects'!$AO$11:$AZ$123,L$1,FALSE)</f>
        <v>109719083.48646884</v>
      </c>
      <c r="M115" s="2">
        <f>+VLOOKUP($A115,'All effects'!$AO$11:$AZ$123,M$1,FALSE)</f>
        <v>589792309.27596569</v>
      </c>
      <c r="N115" s="2">
        <f>+VLOOKUP($A115,'All effects'!$AO$11:$AZ$123,N$1,FALSE)</f>
        <v>-58151426.448459558</v>
      </c>
      <c r="O115" s="1">
        <f t="shared" si="60"/>
        <v>-833512.59622014256</v>
      </c>
      <c r="P115" s="1">
        <f t="shared" si="61"/>
        <v>541543.21974913462</v>
      </c>
      <c r="Q115" s="1">
        <f t="shared" si="62"/>
        <v>1674985.4630080941</v>
      </c>
      <c r="R115" s="1">
        <f t="shared" si="63"/>
        <v>797702.29822107579</v>
      </c>
      <c r="S115" s="1">
        <f t="shared" si="64"/>
        <v>1931144.5414997218</v>
      </c>
      <c r="T115" s="1">
        <f t="shared" si="65"/>
        <v>135218.22059647209</v>
      </c>
      <c r="U115" s="1">
        <f t="shared" si="66"/>
        <v>255801.68052054883</v>
      </c>
      <c r="V115" s="1">
        <f t="shared" si="67"/>
        <v>1375055.8159692741</v>
      </c>
      <c r="W115" s="1">
        <f t="shared" si="67"/>
        <v>-135575.61854786676</v>
      </c>
      <c r="X115" s="1">
        <f t="shared" si="68"/>
        <v>6.7619770758894304E-2</v>
      </c>
      <c r="Y115" s="1">
        <f t="shared" si="69"/>
        <v>5.7679095376914652E-2</v>
      </c>
      <c r="Z115" s="1">
        <f t="shared" si="70"/>
        <v>0.21748640442715655</v>
      </c>
      <c r="AA115" s="1">
        <f t="shared" si="71"/>
        <v>0.2</v>
      </c>
      <c r="AB115" s="1">
        <f t="shared" si="58"/>
        <v>1.6965014828407862E-4</v>
      </c>
      <c r="AC115" s="1">
        <f t="shared" si="72"/>
        <v>2.3314237814618249E-3</v>
      </c>
    </row>
    <row r="116" spans="1:29" x14ac:dyDescent="0.35">
      <c r="A116" s="1" t="s">
        <v>104</v>
      </c>
      <c r="B116" s="1">
        <v>1.1000000000000001</v>
      </c>
      <c r="C116" s="1">
        <v>1.05</v>
      </c>
      <c r="D116" s="1">
        <v>-5.0000000000000001E-3</v>
      </c>
      <c r="E116" s="1">
        <v>1.3</v>
      </c>
      <c r="F116" s="2">
        <f>+VLOOKUP($A116,'All effects'!$AO$11:$AZ$123,F$1,FALSE)</f>
        <v>-116709175.333555</v>
      </c>
      <c r="G116" s="2">
        <f>+VLOOKUP($A116,'All effects'!$AO$11:$AZ$123,G$1,FALSE)</f>
        <v>473083329.56898499</v>
      </c>
      <c r="H116" s="2">
        <f>+VLOOKUP($A116,'All effects'!$AO$11:$AZ$123,H$1,FALSE)</f>
        <v>663529333.92351198</v>
      </c>
      <c r="I116" s="2">
        <f>+VLOOKUP($A116,'All effects'!$AO$11:$AZ$123,I$1,FALSE)</f>
        <v>550137823.15893805</v>
      </c>
      <c r="J116" s="2">
        <f>+VLOOKUP($A116,'All effects'!$AO$11:$AZ$123,J$1,FALSE)</f>
        <v>740583827.52190495</v>
      </c>
      <c r="K116" s="2">
        <f>+VLOOKUP($A116,'All effects'!$AO$11:$AZ$123,K$1,FALSE)</f>
        <v>51012618.524630196</v>
      </c>
      <c r="L116" s="2">
        <f>+VLOOKUP($A116,'All effects'!$AO$11:$AZ$123,L$1,FALSE)</f>
        <v>89842836.833056271</v>
      </c>
      <c r="M116" s="2">
        <f>+VLOOKUP($A116,'All effects'!$AO$11:$AZ$123,M$1,FALSE)</f>
        <v>589792504.90253985</v>
      </c>
      <c r="N116" s="2">
        <f>+VLOOKUP($A116,'All effects'!$AO$11:$AZ$123,N$1,FALSE)</f>
        <v>-38224275.281526044</v>
      </c>
      <c r="O116" s="1">
        <f t="shared" si="60"/>
        <v>-272098.54688744794</v>
      </c>
      <c r="P116" s="1">
        <f t="shared" si="61"/>
        <v>1102957.7251702738</v>
      </c>
      <c r="Q116" s="1">
        <f t="shared" si="62"/>
        <v>1546968.0688068003</v>
      </c>
      <c r="R116" s="1">
        <f t="shared" si="63"/>
        <v>1282604.4039943882</v>
      </c>
      <c r="S116" s="1">
        <f t="shared" si="64"/>
        <v>1726614.7476505917</v>
      </c>
      <c r="T116" s="1">
        <f t="shared" si="65"/>
        <v>118932.03198296287</v>
      </c>
      <c r="U116" s="1">
        <f t="shared" si="66"/>
        <v>209461.72638658178</v>
      </c>
      <c r="V116" s="1">
        <f t="shared" si="67"/>
        <v>1375056.2720577214</v>
      </c>
      <c r="W116" s="1">
        <f t="shared" si="67"/>
        <v>-89116.984420493216</v>
      </c>
      <c r="X116" s="1">
        <f t="shared" si="68"/>
        <v>6.7619770758894304E-2</v>
      </c>
      <c r="Y116" s="1">
        <f t="shared" si="69"/>
        <v>5.7679095376914652E-2</v>
      </c>
      <c r="Z116" s="1">
        <f t="shared" si="70"/>
        <v>0.21748640442715655</v>
      </c>
      <c r="AA116" s="1">
        <f t="shared" si="71"/>
        <v>0.2</v>
      </c>
      <c r="AB116" s="1">
        <f t="shared" si="58"/>
        <v>1.6965014828407862E-4</v>
      </c>
      <c r="AC116" s="1">
        <f t="shared" si="72"/>
        <v>2.3314237814618249E-3</v>
      </c>
    </row>
    <row r="117" spans="1:29" x14ac:dyDescent="0.35">
      <c r="A117" s="1" t="s">
        <v>105</v>
      </c>
      <c r="B117" s="1">
        <v>1.1000000000000001</v>
      </c>
      <c r="C117" s="1">
        <v>1.05</v>
      </c>
      <c r="D117" s="1">
        <v>0.01</v>
      </c>
      <c r="E117" s="1">
        <v>0.9</v>
      </c>
      <c r="F117" s="2">
        <f>+VLOOKUP($A117,'All effects'!$AO$11:$AZ$123,F$1,FALSE)</f>
        <v>-224047078.27858001</v>
      </c>
      <c r="G117" s="2">
        <f>+VLOOKUP($A117,'All effects'!$AO$11:$AZ$123,G$1,FALSE)</f>
        <v>371181046.137016</v>
      </c>
      <c r="H117" s="2">
        <f>+VLOOKUP($A117,'All effects'!$AO$11:$AZ$123,H$1,FALSE)</f>
        <v>549246819.699826</v>
      </c>
      <c r="I117" s="2">
        <f>+VLOOKUP($A117,'All effects'!$AO$11:$AZ$123,I$1,FALSE)</f>
        <v>530202823.42699099</v>
      </c>
      <c r="J117" s="2">
        <f>+VLOOKUP($A117,'All effects'!$AO$11:$AZ$123,J$1,FALSE)</f>
        <v>708268596.99824297</v>
      </c>
      <c r="K117" s="2">
        <f>+VLOOKUP($A117,'All effects'!$AO$11:$AZ$123,K$1,FALSE)</f>
        <v>51574162.293103077</v>
      </c>
      <c r="L117" s="2">
        <f>+VLOOKUP($A117,'All effects'!$AO$11:$AZ$123,L$1,FALSE)</f>
        <v>154634126.47814244</v>
      </c>
      <c r="M117" s="2">
        <f>+VLOOKUP($A117,'All effects'!$AO$11:$AZ$123,M$1,FALSE)</f>
        <v>595228124.41559601</v>
      </c>
      <c r="N117" s="2">
        <f>+VLOOKUP($A117,'All effects'!$AO$11:$AZ$123,N$1,FALSE)</f>
        <v>-55961813.10493537</v>
      </c>
      <c r="O117" s="1">
        <f t="shared" si="60"/>
        <v>-390843.51347192342</v>
      </c>
      <c r="P117" s="1">
        <f t="shared" si="61"/>
        <v>647514.37653648353</v>
      </c>
      <c r="Q117" s="1">
        <f t="shared" si="62"/>
        <v>958144.86144666455</v>
      </c>
      <c r="R117" s="1">
        <f t="shared" si="63"/>
        <v>924923.17218827503</v>
      </c>
      <c r="S117" s="1">
        <f t="shared" si="64"/>
        <v>1235553.6571131828</v>
      </c>
      <c r="T117" s="1">
        <f t="shared" si="65"/>
        <v>89969.603486388092</v>
      </c>
      <c r="U117" s="1">
        <f t="shared" si="66"/>
        <v>269754.66834800999</v>
      </c>
      <c r="V117" s="1">
        <f t="shared" si="67"/>
        <v>1038357.8900084069</v>
      </c>
      <c r="W117" s="1">
        <f t="shared" si="67"/>
        <v>-97623.73079016924</v>
      </c>
      <c r="X117" s="1">
        <f t="shared" si="68"/>
        <v>6.7619770758894304E-2</v>
      </c>
      <c r="Y117" s="1">
        <f t="shared" si="69"/>
        <v>5.7679095376914652E-2</v>
      </c>
      <c r="Z117" s="1">
        <f t="shared" si="70"/>
        <v>0.16273258197283502</v>
      </c>
      <c r="AA117" s="1">
        <f t="shared" si="71"/>
        <v>0.2</v>
      </c>
      <c r="AB117" s="1">
        <f t="shared" si="58"/>
        <v>1.2693945966442765E-4</v>
      </c>
      <c r="AC117" s="1">
        <f t="shared" si="72"/>
        <v>1.744470476807329E-3</v>
      </c>
    </row>
    <row r="118" spans="1:29" x14ac:dyDescent="0.35">
      <c r="A118" s="1" t="s">
        <v>106</v>
      </c>
      <c r="B118" s="1">
        <v>1.1000000000000001</v>
      </c>
      <c r="C118" s="1">
        <v>1.05</v>
      </c>
      <c r="D118" s="1">
        <v>0.01</v>
      </c>
      <c r="E118" s="1">
        <v>1.3</v>
      </c>
      <c r="F118" s="2">
        <f>+VLOOKUP($A118,'All effects'!$AO$11:$AZ$123,F$1,FALSE)</f>
        <v>-362391004.504053</v>
      </c>
      <c r="G118" s="2">
        <f>+VLOOKUP($A118,'All effects'!$AO$11:$AZ$123,G$1,FALSE)</f>
        <v>232837052.95859301</v>
      </c>
      <c r="H118" s="2">
        <f>+VLOOKUP($A118,'All effects'!$AO$11:$AZ$123,H$1,FALSE)</f>
        <v>314687827.50827903</v>
      </c>
      <c r="I118" s="2">
        <f>+VLOOKUP($A118,'All effects'!$AO$11:$AZ$123,I$1,FALSE)</f>
        <v>370992922.44485301</v>
      </c>
      <c r="J118" s="2">
        <f>+VLOOKUP($A118,'All effects'!$AO$11:$AZ$123,J$1,FALSE)</f>
        <v>452843697.00298101</v>
      </c>
      <c r="K118" s="2">
        <f>+VLOOKUP($A118,'All effects'!$AO$11:$AZ$123,K$1,FALSE)</f>
        <v>34371412.132134378</v>
      </c>
      <c r="L118" s="2">
        <f>+VLOOKUP($A118,'All effects'!$AO$11:$AZ$123,L$1,FALSE)</f>
        <v>137547860.80551672</v>
      </c>
      <c r="M118" s="2">
        <f>+VLOOKUP($A118,'All effects'!$AO$11:$AZ$123,M$1,FALSE)</f>
        <v>595228057.4626466</v>
      </c>
      <c r="N118" s="2">
        <f>+VLOOKUP($A118,'All effects'!$AO$11:$AZ$123,N$1,FALSE)</f>
        <v>-34979420.812877268</v>
      </c>
      <c r="O118" s="1">
        <f t="shared" si="60"/>
        <v>-632180.40841787227</v>
      </c>
      <c r="P118" s="1">
        <f t="shared" si="61"/>
        <v>406177.36479309009</v>
      </c>
      <c r="Q118" s="1">
        <f t="shared" si="62"/>
        <v>548963.62449883006</v>
      </c>
      <c r="R118" s="1">
        <f t="shared" si="63"/>
        <v>647186.20030951721</v>
      </c>
      <c r="S118" s="1">
        <f t="shared" si="64"/>
        <v>789972.46002998389</v>
      </c>
      <c r="T118" s="1">
        <f t="shared" si="65"/>
        <v>59959.913710685672</v>
      </c>
      <c r="U118" s="1">
        <f t="shared" si="66"/>
        <v>239948.18232322787</v>
      </c>
      <c r="V118" s="1">
        <f t="shared" si="67"/>
        <v>1038357.7732109634</v>
      </c>
      <c r="W118" s="1">
        <f t="shared" si="67"/>
        <v>-61020.566903884217</v>
      </c>
      <c r="X118" s="1">
        <f t="shared" si="68"/>
        <v>6.7619770758894304E-2</v>
      </c>
      <c r="Y118" s="1">
        <f t="shared" si="69"/>
        <v>5.7679095376914652E-2</v>
      </c>
      <c r="Z118" s="1">
        <f t="shared" si="70"/>
        <v>0.16273258197283502</v>
      </c>
      <c r="AA118" s="1">
        <f t="shared" si="71"/>
        <v>0.2</v>
      </c>
      <c r="AB118" s="1">
        <f t="shared" si="58"/>
        <v>1.2693945966442765E-4</v>
      </c>
      <c r="AC118" s="1">
        <f t="shared" si="72"/>
        <v>1.744470476807329E-3</v>
      </c>
    </row>
    <row r="119" spans="1:29" x14ac:dyDescent="0.35">
      <c r="A119" s="1" t="s">
        <v>51</v>
      </c>
      <c r="B119" s="1">
        <v>1</v>
      </c>
      <c r="C119" s="1">
        <v>1</v>
      </c>
      <c r="D119" s="1">
        <v>0</v>
      </c>
      <c r="E119" s="1">
        <v>0.9</v>
      </c>
      <c r="F119" s="2">
        <f>+VLOOKUP($A119,'All effects'!$AO$11:$AZ$123,F$1,FALSE)</f>
        <v>-1303902540.50544</v>
      </c>
      <c r="G119" s="2">
        <f>+VLOOKUP($A119,'All effects'!$AO$11:$AZ$123,G$1,FALSE)</f>
        <v>-696353401.16781604</v>
      </c>
      <c r="H119" s="2">
        <f>+VLOOKUP($A119,'All effects'!$AO$11:$AZ$123,H$1,FALSE)</f>
        <v>-140144703.980196</v>
      </c>
      <c r="I119" s="2">
        <f>+VLOOKUP($A119,'All effects'!$AO$11:$AZ$123,I$1,FALSE)</f>
        <v>-553634719.01346397</v>
      </c>
      <c r="J119" s="2">
        <f>+VLOOKUP($A119,'All effects'!$AO$11:$AZ$123,J$1,FALSE)</f>
        <v>2573978.1825976102</v>
      </c>
      <c r="K119" s="2">
        <f>+VLOOKUP($A119,'All effects'!$AO$11:$AZ$123,K$1,FALSE)</f>
        <v>26980659.247281171</v>
      </c>
      <c r="L119" s="2">
        <f>+VLOOKUP($A119,'All effects'!$AO$11:$AZ$123,L$1,FALSE)</f>
        <v>112982419.74238706</v>
      </c>
      <c r="M119" s="2">
        <f>+VLOOKUP($A119,'All effects'!$AO$11:$AZ$123,M$1,FALSE)</f>
        <v>607549139.33762825</v>
      </c>
      <c r="N119" s="2">
        <f>+VLOOKUP($A119,'All effects'!$AO$11:$AZ$123,N$1,FALSE)</f>
        <v>-56716921.659246027</v>
      </c>
      <c r="O119" s="1">
        <f t="shared" si="60"/>
        <v>-36422616.744091429</v>
      </c>
      <c r="P119" s="1">
        <f t="shared" si="61"/>
        <v>-19451617.173280671</v>
      </c>
      <c r="Q119" s="1">
        <f t="shared" si="62"/>
        <v>-3914738.0139363473</v>
      </c>
      <c r="R119" s="1">
        <f t="shared" si="63"/>
        <v>-15464978.831188969</v>
      </c>
      <c r="S119" s="1">
        <f t="shared" si="64"/>
        <v>71900.328391157556</v>
      </c>
      <c r="T119" s="1">
        <f t="shared" si="65"/>
        <v>753665.38582378696</v>
      </c>
      <c r="U119" s="1">
        <f t="shared" si="66"/>
        <v>3155999.1987605644</v>
      </c>
      <c r="V119" s="1">
        <f t="shared" si="67"/>
        <v>16970999.570810877</v>
      </c>
      <c r="W119" s="1">
        <f t="shared" si="67"/>
        <v>-1584304.529154921</v>
      </c>
      <c r="X119" s="1">
        <f t="shared" si="68"/>
        <v>0.10878218445060095</v>
      </c>
      <c r="Y119" s="1">
        <f t="shared" si="69"/>
        <v>0.38998983123577174</v>
      </c>
      <c r="Z119" s="1">
        <f t="shared" si="70"/>
        <v>0.23956202720001679</v>
      </c>
      <c r="AA119" s="1">
        <f t="shared" si="71"/>
        <v>0.2</v>
      </c>
      <c r="AB119" s="1">
        <f t="shared" si="58"/>
        <v>2.0326332893949649E-3</v>
      </c>
      <c r="AC119" s="1">
        <f t="shared" si="72"/>
        <v>2.7933542279910507E-2</v>
      </c>
    </row>
    <row r="120" spans="1:29" x14ac:dyDescent="0.35">
      <c r="A120" s="1" t="s">
        <v>53</v>
      </c>
      <c r="B120" s="1">
        <v>1</v>
      </c>
      <c r="C120" s="1">
        <v>1</v>
      </c>
      <c r="D120" s="1">
        <v>0</v>
      </c>
      <c r="E120" s="1">
        <v>1.1000000000000001</v>
      </c>
      <c r="F120" s="2">
        <f>+VLOOKUP($A120,'All effects'!$AO$11:$AZ$123,F$1,FALSE)</f>
        <v>-942060227.05421102</v>
      </c>
      <c r="G120" s="2">
        <f>+VLOOKUP($A120,'All effects'!$AO$11:$AZ$123,G$1,FALSE)</f>
        <v>-334510845.43742299</v>
      </c>
      <c r="H120" s="2">
        <f>+VLOOKUP($A120,'All effects'!$AO$11:$AZ$123,H$1,FALSE)</f>
        <v>-247651216.61146399</v>
      </c>
      <c r="I120" s="2">
        <f>+VLOOKUP($A120,'All effects'!$AO$11:$AZ$123,I$1,FALSE)</f>
        <v>-222268714.82472599</v>
      </c>
      <c r="J120" s="2">
        <f>+VLOOKUP($A120,'All effects'!$AO$11:$AZ$123,J$1,FALSE)</f>
        <v>-135409085.990325</v>
      </c>
      <c r="K120" s="2">
        <f>+VLOOKUP($A120,'All effects'!$AO$11:$AZ$123,K$1,FALSE)</f>
        <v>15459836.289466964</v>
      </c>
      <c r="L120" s="2">
        <f>+VLOOKUP($A120,'All effects'!$AO$11:$AZ$123,L$1,FALSE)</f>
        <v>81495361.911151454</v>
      </c>
      <c r="M120" s="2">
        <f>+VLOOKUP($A120,'All effects'!$AO$11:$AZ$123,M$1,FALSE)</f>
        <v>607549381.61678684</v>
      </c>
      <c r="N120" s="2">
        <f>+VLOOKUP($A120,'All effects'!$AO$11:$AZ$123,N$1,FALSE)</f>
        <v>-46206604.991012089</v>
      </c>
      <c r="O120" s="1">
        <f t="shared" si="60"/>
        <v>-26315079.182640895</v>
      </c>
      <c r="P120" s="1">
        <f t="shared" si="61"/>
        <v>-9344072.8441148642</v>
      </c>
      <c r="Q120" s="1">
        <f t="shared" si="62"/>
        <v>-6917775.7298876047</v>
      </c>
      <c r="R120" s="1">
        <f t="shared" si="63"/>
        <v>-6208752.5430578543</v>
      </c>
      <c r="S120" s="1">
        <f t="shared" si="64"/>
        <v>-3782455.4285947811</v>
      </c>
      <c r="T120" s="1">
        <f t="shared" si="65"/>
        <v>431847.99063232023</v>
      </c>
      <c r="U120" s="1">
        <f t="shared" si="66"/>
        <v>2276454.1375617576</v>
      </c>
      <c r="V120" s="1">
        <f t="shared" si="67"/>
        <v>16971006.338525999</v>
      </c>
      <c r="W120" s="1">
        <f t="shared" si="67"/>
        <v>-1290714.1541275601</v>
      </c>
      <c r="X120" s="1">
        <f t="shared" si="68"/>
        <v>0.10878218445060095</v>
      </c>
      <c r="Y120" s="1">
        <f t="shared" si="69"/>
        <v>0.38998983123577174</v>
      </c>
      <c r="Z120" s="1">
        <f t="shared" si="70"/>
        <v>0.23956202720001679</v>
      </c>
      <c r="AA120" s="1">
        <f t="shared" si="71"/>
        <v>0.2</v>
      </c>
      <c r="AB120" s="1">
        <f t="shared" si="58"/>
        <v>2.0326332893949649E-3</v>
      </c>
      <c r="AC120" s="1">
        <f t="shared" si="72"/>
        <v>2.7933542279910507E-2</v>
      </c>
    </row>
    <row r="121" spans="1:29" x14ac:dyDescent="0.35">
      <c r="A121" s="1" t="s">
        <v>54</v>
      </c>
      <c r="B121" s="1">
        <v>1</v>
      </c>
      <c r="C121" s="1">
        <v>1</v>
      </c>
      <c r="D121" s="1">
        <v>0</v>
      </c>
      <c r="E121" s="1">
        <v>1.2</v>
      </c>
      <c r="F121" s="2">
        <f>+VLOOKUP($A121,'All effects'!$AO$11:$AZ$123,F$1,FALSE)</f>
        <v>-1508623426.3778701</v>
      </c>
      <c r="G121" s="2">
        <f>+VLOOKUP($A121,'All effects'!$AO$11:$AZ$123,G$1,FALSE)</f>
        <v>-901074044.76108205</v>
      </c>
      <c r="H121" s="2">
        <f>+VLOOKUP($A121,'All effects'!$AO$11:$AZ$123,H$1,FALSE)</f>
        <v>-130735140.18393099</v>
      </c>
      <c r="I121" s="2">
        <f>+VLOOKUP($A121,'All effects'!$AO$11:$AZ$123,I$1,FALSE)</f>
        <v>-778664526.64207304</v>
      </c>
      <c r="J121" s="2">
        <f>+VLOOKUP($A121,'All effects'!$AO$11:$AZ$123,J$1,FALSE)</f>
        <v>-8325622.0564797996</v>
      </c>
      <c r="K121" s="2">
        <f>+VLOOKUP($A121,'All effects'!$AO$11:$AZ$123,K$1,FALSE)</f>
        <v>28011654.623493757</v>
      </c>
      <c r="L121" s="2">
        <f>+VLOOKUP($A121,'All effects'!$AO$11:$AZ$123,L$1,FALSE)</f>
        <v>108657383.21383867</v>
      </c>
      <c r="M121" s="2">
        <f>+VLOOKUP($A121,'All effects'!$AO$11:$AZ$123,M$1,FALSE)</f>
        <v>607549381.61678755</v>
      </c>
      <c r="N121" s="2">
        <f>+VLOOKUP($A121,'All effects'!$AO$11:$AZ$123,N$1,FALSE)</f>
        <v>-41763789.528664425</v>
      </c>
      <c r="O121" s="1">
        <f t="shared" si="60"/>
        <v>-42141196.265189692</v>
      </c>
      <c r="P121" s="1">
        <f t="shared" si="61"/>
        <v>-25170189.92666366</v>
      </c>
      <c r="Q121" s="1">
        <f t="shared" si="62"/>
        <v>-3651895.5657978635</v>
      </c>
      <c r="R121" s="1">
        <f t="shared" si="63"/>
        <v>-21750858.476822849</v>
      </c>
      <c r="S121" s="1">
        <f t="shared" si="64"/>
        <v>-232564.11572123395</v>
      </c>
      <c r="T121" s="1">
        <f t="shared" si="65"/>
        <v>782464.73875561345</v>
      </c>
      <c r="U121" s="1">
        <f t="shared" si="66"/>
        <v>3035185.6080282005</v>
      </c>
      <c r="V121" s="1">
        <f t="shared" si="67"/>
        <v>16971006.338526018</v>
      </c>
      <c r="W121" s="1">
        <f t="shared" si="67"/>
        <v>-1166610.5805682314</v>
      </c>
      <c r="X121" s="1">
        <f t="shared" si="68"/>
        <v>0.10878218445060095</v>
      </c>
      <c r="Y121" s="1">
        <f t="shared" si="69"/>
        <v>0.38998983123577174</v>
      </c>
      <c r="Z121" s="1">
        <f t="shared" si="70"/>
        <v>0.23956202720001679</v>
      </c>
      <c r="AA121" s="1">
        <f t="shared" si="71"/>
        <v>0.2</v>
      </c>
      <c r="AB121" s="1">
        <f t="shared" si="58"/>
        <v>2.0326332893949649E-3</v>
      </c>
      <c r="AC121" s="1">
        <f t="shared" si="72"/>
        <v>2.7933542279910507E-2</v>
      </c>
    </row>
    <row r="122" spans="1:29" x14ac:dyDescent="0.35">
      <c r="A122" s="1" t="s">
        <v>55</v>
      </c>
      <c r="B122" s="1">
        <v>1</v>
      </c>
      <c r="C122" s="1">
        <v>1</v>
      </c>
      <c r="D122" s="1">
        <v>0</v>
      </c>
      <c r="E122" s="1">
        <v>1.3</v>
      </c>
      <c r="F122" s="2">
        <f>+VLOOKUP($A122,'All effects'!$AO$11:$AZ$123,F$1,FALSE)</f>
        <v>-1319678834.72683</v>
      </c>
      <c r="G122" s="2">
        <f>+VLOOKUP($A122,'All effects'!$AO$11:$AZ$123,G$1,FALSE)</f>
        <v>-712129453.11004496</v>
      </c>
      <c r="H122" s="2">
        <f>+VLOOKUP($A122,'All effects'!$AO$11:$AZ$123,H$1,FALSE)</f>
        <v>-155736688.264797</v>
      </c>
      <c r="I122" s="2">
        <f>+VLOOKUP($A122,'All effects'!$AO$11:$AZ$123,I$1,FALSE)</f>
        <v>-598805545.03939199</v>
      </c>
      <c r="J122" s="2">
        <f>+VLOOKUP($A122,'All effects'!$AO$11:$AZ$123,J$1,FALSE)</f>
        <v>-42412780.185702197</v>
      </c>
      <c r="K122" s="2">
        <f>+VLOOKUP($A122,'All effects'!$AO$11:$AZ$123,K$1,FALSE)</f>
        <v>21069229.68774781</v>
      </c>
      <c r="L122" s="2">
        <f>+VLOOKUP($A122,'All effects'!$AO$11:$AZ$123,L$1,FALSE)</f>
        <v>98027051.554086789</v>
      </c>
      <c r="M122" s="2">
        <f>+VLOOKUP($A122,'All effects'!$AO$11:$AZ$123,M$1,FALSE)</f>
        <v>607549381.6167866</v>
      </c>
      <c r="N122" s="2">
        <f>+VLOOKUP($A122,'All effects'!$AO$11:$AZ$123,N$1,FALSE)</f>
        <v>-36366086.20431412</v>
      </c>
      <c r="O122" s="1">
        <f t="shared" si="60"/>
        <v>-36863304.525744937</v>
      </c>
      <c r="P122" s="1">
        <f t="shared" si="61"/>
        <v>-19892298.187218986</v>
      </c>
      <c r="Q122" s="1">
        <f t="shared" si="62"/>
        <v>-4350277.3661779491</v>
      </c>
      <c r="R122" s="1">
        <f t="shared" si="63"/>
        <v>-16726760.009802712</v>
      </c>
      <c r="S122" s="1">
        <f t="shared" si="64"/>
        <v>-1184739.188525863</v>
      </c>
      <c r="T122" s="1">
        <f t="shared" si="65"/>
        <v>588538.2182878491</v>
      </c>
      <c r="U122" s="1">
        <f t="shared" si="66"/>
        <v>2738242.7891610502</v>
      </c>
      <c r="V122" s="1">
        <f t="shared" si="67"/>
        <v>16971006.338525992</v>
      </c>
      <c r="W122" s="1">
        <f t="shared" si="67"/>
        <v>-1015833.6065430787</v>
      </c>
      <c r="X122" s="1">
        <f t="shared" si="68"/>
        <v>0.10878218445060095</v>
      </c>
      <c r="Y122" s="1">
        <f t="shared" si="69"/>
        <v>0.38998983123577174</v>
      </c>
      <c r="Z122" s="1">
        <f t="shared" si="70"/>
        <v>0.23956202720001679</v>
      </c>
      <c r="AA122" s="1">
        <f t="shared" si="71"/>
        <v>0.2</v>
      </c>
      <c r="AB122" s="1">
        <f t="shared" si="58"/>
        <v>2.0326332893949649E-3</v>
      </c>
      <c r="AC122" s="1">
        <f t="shared" si="72"/>
        <v>2.7933542279910507E-2</v>
      </c>
    </row>
    <row r="123" spans="1:29" x14ac:dyDescent="0.35">
      <c r="A123" s="1" t="s">
        <v>58</v>
      </c>
      <c r="B123" s="1">
        <v>1</v>
      </c>
      <c r="C123" s="1">
        <v>1</v>
      </c>
      <c r="D123" s="1">
        <v>-5.0000000000000001E-3</v>
      </c>
      <c r="E123" s="1">
        <v>1</v>
      </c>
      <c r="F123" s="2">
        <f>+VLOOKUP($A123,'All effects'!$AO$11:$AZ$123,F$1,FALSE)</f>
        <v>-1105283985.9216399</v>
      </c>
      <c r="G123" s="2">
        <f>+VLOOKUP($A123,'All effects'!$AO$11:$AZ$123,G$1,FALSE)</f>
        <v>-497859376.803128</v>
      </c>
      <c r="H123" s="2">
        <f>+VLOOKUP($A123,'All effects'!$AO$11:$AZ$123,H$1,FALSE)</f>
        <v>381831993.59911698</v>
      </c>
      <c r="I123" s="2">
        <f>+VLOOKUP($A123,'All effects'!$AO$11:$AZ$123,I$1,FALSE)</f>
        <v>-372887842.00223398</v>
      </c>
      <c r="J123" s="2">
        <f>+VLOOKUP($A123,'All effects'!$AO$11:$AZ$123,J$1,FALSE)</f>
        <v>506803528.40845299</v>
      </c>
      <c r="K123" s="2">
        <f>+VLOOKUP($A123,'All effects'!$AO$11:$AZ$123,K$1,FALSE)</f>
        <v>53442023.101580769</v>
      </c>
      <c r="L123" s="2">
        <f>+VLOOKUP($A123,'All effects'!$AO$11:$AZ$123,L$1,FALSE)</f>
        <v>126460298.29103468</v>
      </c>
      <c r="M123" s="2">
        <f>+VLOOKUP($A123,'All effects'!$AO$11:$AZ$123,M$1,FALSE)</f>
        <v>607424609.11851144</v>
      </c>
      <c r="N123" s="2">
        <f>+VLOOKUP($A123,'All effects'!$AO$11:$AZ$123,N$1,FALSE)</f>
        <v>-51953259.611439623</v>
      </c>
      <c r="O123" s="1">
        <f t="shared" si="60"/>
        <v>-28029414.382072479</v>
      </c>
      <c r="P123" s="1">
        <f t="shared" si="61"/>
        <v>-12625449.164342247</v>
      </c>
      <c r="Q123" s="1">
        <f t="shared" si="62"/>
        <v>9683056.3993001357</v>
      </c>
      <c r="R123" s="1">
        <f t="shared" si="63"/>
        <v>-9456237.4689633641</v>
      </c>
      <c r="S123" s="1">
        <f t="shared" si="64"/>
        <v>12852268.094893102</v>
      </c>
      <c r="T123" s="1">
        <f t="shared" si="65"/>
        <v>1355261.2993677228</v>
      </c>
      <c r="U123" s="1">
        <f t="shared" si="66"/>
        <v>3206965.9461538615</v>
      </c>
      <c r="V123" s="1">
        <f t="shared" si="67"/>
        <v>15403965.217730219</v>
      </c>
      <c r="W123" s="1">
        <f t="shared" si="67"/>
        <v>-1317507.0485927323</v>
      </c>
      <c r="X123" s="1">
        <f t="shared" si="68"/>
        <v>0.10878218445060095</v>
      </c>
      <c r="Y123" s="1">
        <f t="shared" si="69"/>
        <v>0.38998983123577174</v>
      </c>
      <c r="Z123" s="1">
        <f t="shared" si="70"/>
        <v>0.21748640442715655</v>
      </c>
      <c r="AA123" s="1">
        <f t="shared" si="71"/>
        <v>0.2</v>
      </c>
      <c r="AB123" s="1">
        <f t="shared" si="58"/>
        <v>1.8453262847886933E-3</v>
      </c>
      <c r="AC123" s="1">
        <f t="shared" si="72"/>
        <v>2.535946846158291E-2</v>
      </c>
    </row>
    <row r="124" spans="1:29" x14ac:dyDescent="0.35">
      <c r="A124" s="1" t="s">
        <v>57</v>
      </c>
      <c r="B124" s="1">
        <v>1</v>
      </c>
      <c r="C124" s="1">
        <v>1</v>
      </c>
      <c r="D124" s="1">
        <v>5.0000000000000001E-3</v>
      </c>
      <c r="E124" s="1">
        <v>1</v>
      </c>
      <c r="F124" s="2">
        <f>+VLOOKUP($A124,'All effects'!$AO$11:$AZ$123,F$1,FALSE)</f>
        <v>-1424682583.8583801</v>
      </c>
      <c r="G124" s="2">
        <f>+VLOOKUP($A124,'All effects'!$AO$11:$AZ$123,G$1,FALSE)</f>
        <v>-819127641.22777903</v>
      </c>
      <c r="H124" s="2">
        <f>+VLOOKUP($A124,'All effects'!$AO$11:$AZ$123,H$1,FALSE)</f>
        <v>598722606.71264994</v>
      </c>
      <c r="I124" s="2">
        <f>+VLOOKUP($A124,'All effects'!$AO$11:$AZ$123,I$1,FALSE)</f>
        <v>-631065944.38707399</v>
      </c>
      <c r="J124" s="2">
        <f>+VLOOKUP($A124,'All effects'!$AO$11:$AZ$123,J$1,FALSE)</f>
        <v>786784303.56179798</v>
      </c>
      <c r="K124" s="2">
        <f>+VLOOKUP($A124,'All effects'!$AO$11:$AZ$123,K$1,FALSE)</f>
        <v>59044974.005525388</v>
      </c>
      <c r="L124" s="2">
        <f>+VLOOKUP($A124,'All effects'!$AO$11:$AZ$123,L$1,FALSE)</f>
        <v>196571199.69042394</v>
      </c>
      <c r="M124" s="2">
        <f>+VLOOKUP($A124,'All effects'!$AO$11:$AZ$123,M$1,FALSE)</f>
        <v>605554942.63060653</v>
      </c>
      <c r="N124" s="2">
        <f>+VLOOKUP($A124,'All effects'!$AO$11:$AZ$123,N$1,FALSE)</f>
        <v>-50535471.155806988</v>
      </c>
      <c r="O124" s="1">
        <f t="shared" si="60"/>
        <v>-36129193.053123042</v>
      </c>
      <c r="P124" s="1">
        <f t="shared" si="61"/>
        <v>-20772641.583726663</v>
      </c>
      <c r="Q124" s="1">
        <f t="shared" si="62"/>
        <v>15183287.062166154</v>
      </c>
      <c r="R124" s="1">
        <f t="shared" si="63"/>
        <v>-16003496.913863039</v>
      </c>
      <c r="S124" s="1">
        <f t="shared" si="64"/>
        <v>19952431.732243892</v>
      </c>
      <c r="T124" s="1">
        <f t="shared" si="65"/>
        <v>1497349.1561081039</v>
      </c>
      <c r="U124" s="1">
        <f t="shared" si="66"/>
        <v>4984941.1390048219</v>
      </c>
      <c r="V124" s="1">
        <f t="shared" si="67"/>
        <v>15356551.469396515</v>
      </c>
      <c r="W124" s="1">
        <f t="shared" si="67"/>
        <v>-1281552.6869669203</v>
      </c>
      <c r="X124" s="1">
        <f t="shared" si="68"/>
        <v>0.10878218445060095</v>
      </c>
      <c r="Y124" s="1">
        <f t="shared" si="69"/>
        <v>0.38998983123577174</v>
      </c>
      <c r="Z124" s="1">
        <f t="shared" si="70"/>
        <v>0.21748640442715655</v>
      </c>
      <c r="AA124" s="1">
        <f t="shared" si="71"/>
        <v>0.2</v>
      </c>
      <c r="AB124" s="1">
        <f t="shared" si="58"/>
        <v>1.8453262847886933E-3</v>
      </c>
      <c r="AC124" s="1">
        <f t="shared" si="72"/>
        <v>2.535946846158291E-2</v>
      </c>
    </row>
    <row r="125" spans="1:29" x14ac:dyDescent="0.35">
      <c r="A125" s="1" t="s">
        <v>61</v>
      </c>
      <c r="B125" s="1">
        <v>1</v>
      </c>
      <c r="C125" s="1">
        <v>1</v>
      </c>
      <c r="D125" s="1">
        <v>0.01</v>
      </c>
      <c r="E125" s="1">
        <v>1</v>
      </c>
      <c r="F125" s="2">
        <f>+VLOOKUP($A125,'All effects'!$AO$11:$AZ$123,F$1,FALSE)</f>
        <v>781881621.11839902</v>
      </c>
      <c r="G125" s="2">
        <f>+VLOOKUP($A125,'All effects'!$AO$11:$AZ$123,G$1,FALSE)</f>
        <v>1382396943.82511</v>
      </c>
      <c r="H125" s="2">
        <f>+VLOOKUP($A125,'All effects'!$AO$11:$AZ$123,H$1,FALSE)</f>
        <v>504235127.30964398</v>
      </c>
      <c r="I125" s="2">
        <f>+VLOOKUP($A125,'All effects'!$AO$11:$AZ$123,I$1,FALSE)</f>
        <v>1484062255.39836</v>
      </c>
      <c r="J125" s="2">
        <f>+VLOOKUP($A125,'All effects'!$AO$11:$AZ$123,J$1,FALSE)</f>
        <v>605900438.89133406</v>
      </c>
      <c r="K125" s="2">
        <f>+VLOOKUP($A125,'All effects'!$AO$11:$AZ$123,K$1,FALSE)</f>
        <v>34668353.534630172</v>
      </c>
      <c r="L125" s="2">
        <f>+VLOOKUP($A125,'All effects'!$AO$11:$AZ$123,L$1,FALSE)</f>
        <v>85411238.259521261</v>
      </c>
      <c r="M125" s="2">
        <f>+VLOOKUP($A125,'All effects'!$AO$11:$AZ$123,M$1,FALSE)</f>
        <v>600515322.70671797</v>
      </c>
      <c r="N125" s="2">
        <f>+VLOOKUP($A125,'All effects'!$AO$11:$AZ$123,N$1,FALSE)</f>
        <v>-50922426.848356999</v>
      </c>
      <c r="O125" s="1">
        <f t="shared" si="60"/>
        <v>14836229.847385416</v>
      </c>
      <c r="P125" s="1">
        <f t="shared" si="61"/>
        <v>26231028.131311901</v>
      </c>
      <c r="Q125" s="1">
        <f t="shared" si="62"/>
        <v>9567878.3639789615</v>
      </c>
      <c r="R125" s="1">
        <f t="shared" si="63"/>
        <v>28160130.810371276</v>
      </c>
      <c r="S125" s="1">
        <f t="shared" si="64"/>
        <v>11496981.043198485</v>
      </c>
      <c r="T125" s="1">
        <f t="shared" si="65"/>
        <v>657833.16499302012</v>
      </c>
      <c r="U125" s="1">
        <f t="shared" si="66"/>
        <v>1620681.0956311882</v>
      </c>
      <c r="V125" s="1">
        <f t="shared" ref="V125:W125" si="73">+M125*$AC125</f>
        <v>11394798.283926617</v>
      </c>
      <c r="W125" s="1">
        <f t="shared" si="73"/>
        <v>-966254.74842116924</v>
      </c>
      <c r="X125" s="1">
        <f t="shared" si="68"/>
        <v>0.10878218445060095</v>
      </c>
      <c r="Y125" s="1">
        <f t="shared" si="69"/>
        <v>0.38998983123577174</v>
      </c>
      <c r="Z125" s="1">
        <f t="shared" si="70"/>
        <v>0.16273258197283502</v>
      </c>
      <c r="AA125" s="1">
        <f t="shared" si="71"/>
        <v>0.2</v>
      </c>
      <c r="AB125" s="1">
        <f t="shared" si="58"/>
        <v>1.3807516460486698E-3</v>
      </c>
      <c r="AC125" s="1">
        <f t="shared" si="72"/>
        <v>1.8975033363955732E-2</v>
      </c>
    </row>
    <row r="126" spans="1:29" x14ac:dyDescent="0.35">
      <c r="A126" s="1" t="s">
        <v>224</v>
      </c>
      <c r="B126" s="1">
        <v>1</v>
      </c>
      <c r="C126" s="1">
        <v>1</v>
      </c>
      <c r="D126" s="1">
        <v>-0.01</v>
      </c>
      <c r="E126" s="1">
        <v>1</v>
      </c>
      <c r="F126" s="2">
        <f>+VLOOKUP($A126,'All effects'!$AO$11:$AZ$123,F$1,FALSE)</f>
        <v>-1649192018.69473</v>
      </c>
      <c r="G126" s="2">
        <f>+VLOOKUP($A126,'All effects'!$AO$11:$AZ$123,G$1,FALSE)</f>
        <v>-1042875730.71392</v>
      </c>
      <c r="H126" s="2">
        <f>+VLOOKUP($A126,'All effects'!$AO$11:$AZ$123,H$1,FALSE)</f>
        <v>117753150.851863</v>
      </c>
      <c r="I126" s="2">
        <f>+VLOOKUP($A126,'All effects'!$AO$11:$AZ$123,I$1,FALSE)</f>
        <v>-889253225.69125903</v>
      </c>
      <c r="J126" s="2">
        <f>+VLOOKUP($A126,'All effects'!$AO$11:$AZ$123,J$1,FALSE)</f>
        <v>271375655.88297403</v>
      </c>
      <c r="K126" s="2">
        <f>+VLOOKUP($A126,'All effects'!$AO$11:$AZ$123,K$1,FALSE)</f>
        <v>46204640.374902129</v>
      </c>
      <c r="L126" s="2">
        <f>+VLOOKUP($A126,'All effects'!$AO$11:$AZ$123,L$1,FALSE)</f>
        <v>147614413.51050365</v>
      </c>
      <c r="M126" s="2">
        <f>+VLOOKUP($A126,'All effects'!$AO$11:$AZ$123,M$1,FALSE)</f>
        <v>606316287.98080993</v>
      </c>
      <c r="N126" s="2">
        <f>+VLOOKUP($A126,'All effects'!$AO$11:$AZ$123,N$1,FALSE)</f>
        <v>-52212731.887066886</v>
      </c>
      <c r="O126" s="1">
        <f t="shared" ref="O126" si="74">+F126*$AC126</f>
        <v>-31293473.578302007</v>
      </c>
      <c r="P126" s="1">
        <f t="shared" ref="P126" si="75">+G126*$AC126</f>
        <v>-19788601.784756348</v>
      </c>
      <c r="Q126" s="1">
        <f t="shared" ref="Q126" si="76">+H126*$AC126</f>
        <v>2234369.9661250128</v>
      </c>
      <c r="R126" s="1">
        <f t="shared" ref="R126" si="77">+I126*$AC126</f>
        <v>-16873609.626496896</v>
      </c>
      <c r="S126" s="1">
        <f t="shared" ref="S126" si="78">+J126*$AC126</f>
        <v>5149362.1245448021</v>
      </c>
      <c r="T126" s="1">
        <f t="shared" ref="T126" si="79">+K126*$AC126</f>
        <v>876734.59268334403</v>
      </c>
      <c r="U126" s="1">
        <f t="shared" ref="U126" si="80">+L126*$AC126</f>
        <v>2800988.4213625644</v>
      </c>
      <c r="V126" s="1">
        <f t="shared" ref="V126" si="81">+M126*$AC126</f>
        <v>11504871.79354566</v>
      </c>
      <c r="W126" s="1">
        <f t="shared" ref="W126" si="82">+N126*$AC126</f>
        <v>-990738.32958036952</v>
      </c>
      <c r="X126" s="1">
        <f t="shared" si="68"/>
        <v>0.10878218445060095</v>
      </c>
      <c r="Y126" s="1">
        <f t="shared" si="69"/>
        <v>0.38998983123577174</v>
      </c>
      <c r="Z126" s="1">
        <f t="shared" si="70"/>
        <v>0.16273258197283502</v>
      </c>
      <c r="AA126" s="1">
        <f t="shared" si="71"/>
        <v>0.2</v>
      </c>
      <c r="AB126" s="1">
        <f t="shared" ref="AB126" si="83">+X126*Y126*Z126*AA126</f>
        <v>1.3807516460486698E-3</v>
      </c>
      <c r="AC126" s="1">
        <f t="shared" si="72"/>
        <v>1.8975033363955732E-2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27DD9-0EEA-41AD-BE68-43B51B884952}">
  <sheetPr codeName="Sheet2">
    <tabColor theme="4"/>
  </sheetPr>
  <dimension ref="C1:Z65"/>
  <sheetViews>
    <sheetView topLeftCell="A40" workbookViewId="0">
      <selection activeCell="I58" sqref="I58"/>
    </sheetView>
  </sheetViews>
  <sheetFormatPr defaultRowHeight="14.25" x14ac:dyDescent="0.45"/>
  <cols>
    <col min="3" max="3" width="33.6640625" customWidth="1"/>
    <col min="4" max="7" width="11.59765625" customWidth="1"/>
    <col min="9" max="9" width="34.06640625" customWidth="1"/>
    <col min="10" max="11" width="12.53125" customWidth="1"/>
    <col min="12" max="12" width="2" customWidth="1"/>
    <col min="13" max="13" width="12.53125" customWidth="1"/>
    <col min="15" max="15" width="8.59765625" customWidth="1"/>
    <col min="16" max="19" width="15.9296875" customWidth="1"/>
    <col min="22" max="22" width="32.33203125" customWidth="1"/>
    <col min="23" max="26" width="13.33203125" customWidth="1"/>
    <col min="31" max="31" width="8.59765625" customWidth="1"/>
  </cols>
  <sheetData>
    <row r="1" spans="3:26" s="30" customFormat="1" ht="11.65" x14ac:dyDescent="0.35">
      <c r="D1" s="30">
        <v>0</v>
      </c>
      <c r="E1" s="30">
        <v>5</v>
      </c>
      <c r="F1" s="30">
        <v>10</v>
      </c>
      <c r="G1" s="30">
        <v>15</v>
      </c>
      <c r="P1" s="30">
        <v>0</v>
      </c>
      <c r="Q1" s="30">
        <v>5</v>
      </c>
      <c r="R1" s="30">
        <v>10</v>
      </c>
      <c r="S1" s="30">
        <v>15</v>
      </c>
      <c r="W1" s="30">
        <v>0</v>
      </c>
      <c r="X1" s="30">
        <v>5</v>
      </c>
      <c r="Y1" s="30">
        <v>10</v>
      </c>
      <c r="Z1" s="30">
        <v>15</v>
      </c>
    </row>
    <row r="2" spans="3:26" x14ac:dyDescent="0.45">
      <c r="D2" s="30">
        <v>0</v>
      </c>
      <c r="E2" s="30">
        <v>5</v>
      </c>
      <c r="F2" s="30">
        <v>10</v>
      </c>
      <c r="G2" s="30">
        <v>15</v>
      </c>
    </row>
    <row r="3" spans="3:26" x14ac:dyDescent="0.45">
      <c r="D3" s="30"/>
      <c r="E3" s="30"/>
      <c r="F3" s="30"/>
      <c r="G3" s="30"/>
    </row>
    <row r="4" spans="3:26" x14ac:dyDescent="0.45">
      <c r="D4" s="30"/>
      <c r="E4" s="101"/>
      <c r="F4" s="30"/>
      <c r="G4" s="30"/>
      <c r="I4" s="80"/>
      <c r="J4" s="80"/>
      <c r="K4" s="80"/>
      <c r="L4" s="80"/>
      <c r="O4" s="80"/>
    </row>
    <row r="5" spans="3:26" x14ac:dyDescent="0.45">
      <c r="C5" s="81" t="s">
        <v>351</v>
      </c>
      <c r="I5" s="92" t="s">
        <v>354</v>
      </c>
      <c r="J5" s="93"/>
      <c r="K5" s="93"/>
      <c r="L5" s="80"/>
      <c r="M5" s="80"/>
      <c r="N5" s="80"/>
      <c r="O5" s="80"/>
      <c r="V5" s="28" t="s">
        <v>229</v>
      </c>
    </row>
    <row r="6" spans="3:26" ht="14.65" thickBot="1" x14ac:dyDescent="0.5">
      <c r="I6" s="91"/>
      <c r="J6" s="94" t="s">
        <v>352</v>
      </c>
      <c r="K6" s="94" t="s">
        <v>353</v>
      </c>
      <c r="M6" s="94" t="s">
        <v>350</v>
      </c>
    </row>
    <row r="7" spans="3:26" ht="14.65" thickBot="1" x14ac:dyDescent="0.5">
      <c r="C7" s="14" t="s">
        <v>356</v>
      </c>
      <c r="D7" s="15" t="s">
        <v>0</v>
      </c>
      <c r="E7" s="15" t="s">
        <v>114</v>
      </c>
      <c r="F7" s="15" t="s">
        <v>201</v>
      </c>
      <c r="G7" s="16" t="s">
        <v>161</v>
      </c>
      <c r="I7" s="14" t="s">
        <v>295</v>
      </c>
      <c r="J7" s="85" t="s">
        <v>355</v>
      </c>
      <c r="K7" s="86" t="s">
        <v>355</v>
      </c>
      <c r="L7" s="80"/>
      <c r="M7" s="15" t="s">
        <v>0</v>
      </c>
      <c r="N7" s="15" t="s">
        <v>281</v>
      </c>
      <c r="O7" s="16" t="s">
        <v>282</v>
      </c>
      <c r="V7" s="14" t="s">
        <v>200</v>
      </c>
      <c r="W7" s="15" t="s">
        <v>0</v>
      </c>
      <c r="X7" s="15" t="s">
        <v>114</v>
      </c>
      <c r="Y7" s="15" t="s">
        <v>201</v>
      </c>
      <c r="Z7" s="16" t="s">
        <v>161</v>
      </c>
    </row>
    <row r="8" spans="3:26" ht="23.65" thickBot="1" x14ac:dyDescent="0.5">
      <c r="C8" s="17" t="s">
        <v>202</v>
      </c>
      <c r="D8" s="24">
        <f ca="1">+OFFSET(Central_weighted!$O$6,D$1,0)</f>
        <v>714.60964758780392</v>
      </c>
      <c r="E8" s="24">
        <f ca="1">+OFFSET(Central_weighted!$O$6,E$1,0)</f>
        <v>-1057.2490400000499</v>
      </c>
      <c r="F8" s="24">
        <f ca="1">+OFFSET(Central_weighted!$O$6,F$1,0)</f>
        <v>-372.83018178710404</v>
      </c>
      <c r="G8" s="25">
        <f ca="1">+OFFSET(Central_weighted!$O$6,G$1,0)</f>
        <v>283.73690289725602</v>
      </c>
      <c r="I8" s="17" t="s">
        <v>296</v>
      </c>
      <c r="J8" s="82" t="s">
        <v>307</v>
      </c>
      <c r="K8" s="83" t="str">
        <f t="shared" ref="K8:K14" ca="1" si="0">+TEXT(M8,"$#,##0") &amp; CHAR(10) &amp; " (" &amp; TEXT(N8,"$#,##0") &amp; " - " &amp; TEXT(O8,"$#,##0") &amp; ")"</f>
        <v>$1,131
 ($402 - $2,081)</v>
      </c>
      <c r="L8" s="80"/>
      <c r="M8" s="95">
        <f ca="1">+D10</f>
        <v>1130.6870625899601</v>
      </c>
      <c r="N8" s="89">
        <f>+'Grid use model scenarios'!$E$6+'Grid use model scenarios'!$M$6</f>
        <v>401.80359652861478</v>
      </c>
      <c r="O8" s="90">
        <f>+'Grid use model scenarios'!$E$5+'Grid use model scenarios'!$M$5</f>
        <v>2081.041139769643</v>
      </c>
      <c r="V8" s="17" t="s">
        <v>225</v>
      </c>
      <c r="W8" s="24">
        <f ca="1">+OFFSET(Central_weighted!$O$6,W$1,0)</f>
        <v>714.60964758780392</v>
      </c>
      <c r="X8" s="24">
        <f ca="1">+OFFSET(Central_weighted!$O$6,X$1,0)</f>
        <v>-1057.2490400000499</v>
      </c>
      <c r="Y8" s="24">
        <f ca="1">+OFFSET(Central_weighted!$O$6,Y$1,0)</f>
        <v>-372.83018178710404</v>
      </c>
      <c r="Z8" s="24">
        <f ca="1">+OFFSET(Central_weighted!$O$6,Z$1,0)</f>
        <v>283.73690289725602</v>
      </c>
    </row>
    <row r="9" spans="3:26" ht="23.65" thickBot="1" x14ac:dyDescent="0.5">
      <c r="C9" s="17" t="s">
        <v>203</v>
      </c>
      <c r="D9" s="24">
        <f ca="1">+OFFSET(Central_weighted!$V$6,D$1,0)</f>
        <v>418.11498401579485</v>
      </c>
      <c r="E9" s="24">
        <f ca="1">+OFFSET(Central_weighted!$V$6,E$1,0)</f>
        <v>0</v>
      </c>
      <c r="F9" s="24">
        <f ca="1">+OFFSET(Central_weighted!$V$6,F$1,0)</f>
        <v>1002.1922795113986</v>
      </c>
      <c r="G9" s="25">
        <f ca="1">+OFFSET(Central_weighted!$V$6,G$1,0)</f>
        <v>603.05760488572048</v>
      </c>
      <c r="I9" s="17" t="s">
        <v>297</v>
      </c>
      <c r="J9" s="82" t="s">
        <v>308</v>
      </c>
      <c r="K9" s="83" t="str">
        <f t="shared" ca="1" si="0"/>
        <v>$51
 ($10 - $54)</v>
      </c>
      <c r="L9" s="80"/>
      <c r="M9" s="95">
        <f ca="1">+D11</f>
        <v>50.906971723818565</v>
      </c>
      <c r="N9" s="24">
        <f>-'Grid use model scenarios'!$L$9</f>
        <v>9.8683858938267015</v>
      </c>
      <c r="O9" s="25">
        <f>-'Grid use model scenarios'!$L$10</f>
        <v>53.549578918675202</v>
      </c>
      <c r="V9" s="17" t="s">
        <v>226</v>
      </c>
      <c r="W9" s="24">
        <f ca="1">+W10-W8</f>
        <v>56.303359262377057</v>
      </c>
      <c r="X9" s="24">
        <f t="shared" ref="X9:Z9" ca="1" si="1">+X10-X8</f>
        <v>1860.6085598473439</v>
      </c>
      <c r="Y9" s="24">
        <f t="shared" ca="1" si="1"/>
        <v>613.00180908275001</v>
      </c>
      <c r="Z9" s="24">
        <f t="shared" ca="1" si="1"/>
        <v>312.90693266603495</v>
      </c>
    </row>
    <row r="10" spans="3:26" ht="23.65" thickBot="1" x14ac:dyDescent="0.5">
      <c r="C10" s="17" t="s">
        <v>204</v>
      </c>
      <c r="D10" s="24">
        <f ca="1">+OFFSET(Central_weighted!$P$6,D$1,0)</f>
        <v>1130.6870625899601</v>
      </c>
      <c r="E10" s="24">
        <f ca="1">+OFFSET(Central_weighted!$P$6,E$1,0)</f>
        <v>-1057.2490400000499</v>
      </c>
      <c r="F10" s="24">
        <f ca="1">+OFFSET(Central_weighted!$P$6,F$1,0)</f>
        <v>626.18309467630604</v>
      </c>
      <c r="G10" s="26">
        <f ca="1">+OFFSET(Central_weighted!$P$6,G$1,0)</f>
        <v>899.84750447842805</v>
      </c>
      <c r="I10" s="17" t="s">
        <v>349</v>
      </c>
      <c r="J10" s="82"/>
      <c r="K10" s="84" t="str">
        <f t="shared" ca="1" si="0"/>
        <v>$95
 ($5 - $129)</v>
      </c>
      <c r="L10" s="80"/>
      <c r="M10" s="95">
        <f ca="1">+D13</f>
        <v>95.026265823555903</v>
      </c>
      <c r="N10" s="24">
        <f>+'Grid use model scenarios'!$S$9</f>
        <v>5.2008683318790885</v>
      </c>
      <c r="O10" s="26">
        <f>+'Grid use model scenarios'!$S$7</f>
        <v>128.72216830284415</v>
      </c>
      <c r="V10" s="17" t="s">
        <v>227</v>
      </c>
      <c r="W10" s="24">
        <f ca="1">+OFFSET(Central_weighted!$Q$6,W$1,0)</f>
        <v>770.91300685018098</v>
      </c>
      <c r="X10" s="24">
        <f ca="1">+OFFSET(Central_weighted!$Q$6,X$1,0)</f>
        <v>803.359519847294</v>
      </c>
      <c r="Y10" s="24">
        <f ca="1">+OFFSET(Central_weighted!$Q$6,Y$1,0)</f>
        <v>240.171627295646</v>
      </c>
      <c r="Z10" s="24">
        <f ca="1">+OFFSET(Central_weighted!$Q$6,Z$1,0)</f>
        <v>596.64383556329096</v>
      </c>
    </row>
    <row r="11" spans="3:26" ht="23.65" thickBot="1" x14ac:dyDescent="0.5">
      <c r="C11" s="17" t="s">
        <v>205</v>
      </c>
      <c r="D11" s="24">
        <f ca="1">-OFFSET(Central_weighted!$W$6,D$1,0)</f>
        <v>50.906971723818565</v>
      </c>
      <c r="E11" s="24">
        <f ca="1">-OFFSET(Central_weighted!$W$6,E$1,0)</f>
        <v>49.04161255814482</v>
      </c>
      <c r="F11" s="24">
        <f ca="1">-OFFSET(Central_weighted!$W$6,F$1,0)</f>
        <v>50.906971723818565</v>
      </c>
      <c r="G11" s="26">
        <f ca="1">-OFFSET(Central_weighted!$W$6,G$1,0)</f>
        <v>50.906971723818565</v>
      </c>
      <c r="I11" s="17" t="s">
        <v>298</v>
      </c>
      <c r="J11" s="82" t="s">
        <v>309</v>
      </c>
      <c r="K11" s="84" t="str">
        <f t="shared" si="0"/>
        <v>$40
 ($8 - $109)</v>
      </c>
      <c r="L11" s="80"/>
      <c r="M11" s="95">
        <f>+'Investment efficiencies'!B4</f>
        <v>39.7691619593894</v>
      </c>
      <c r="N11" s="24">
        <v>7.6708216060694694</v>
      </c>
      <c r="O11" s="26">
        <v>109.12732939768601</v>
      </c>
      <c r="V11" s="17" t="s">
        <v>205</v>
      </c>
      <c r="W11" s="24">
        <f ca="1">-OFFSET(Central_weighted!$W$6,W$1,0)</f>
        <v>50.906971723818565</v>
      </c>
      <c r="X11" s="24">
        <f ca="1">-OFFSET(Central_weighted!$W$6,X$1,0)</f>
        <v>49.04161255814482</v>
      </c>
      <c r="Y11" s="24">
        <f ca="1">-OFFSET(Central_weighted!$W$6,Y$1,0)</f>
        <v>50.906971723818565</v>
      </c>
      <c r="Z11" s="24">
        <f ca="1">-OFFSET(Central_weighted!$W$6,Z$1,0)</f>
        <v>50.906971723818565</v>
      </c>
    </row>
    <row r="12" spans="3:26" ht="23.65" thickBot="1" x14ac:dyDescent="0.5">
      <c r="C12" s="17" t="s">
        <v>206</v>
      </c>
      <c r="D12" s="24">
        <f>+'Investment efficiencies'!$B$8</f>
        <v>120.1526817010508</v>
      </c>
      <c r="E12" s="24"/>
      <c r="F12" s="24">
        <f>+'Investment efficiencies'!$B$8</f>
        <v>120.1526817010508</v>
      </c>
      <c r="G12" s="26">
        <f>+'Investment efficiencies'!$B$8</f>
        <v>120.1526817010508</v>
      </c>
      <c r="I12" s="17" t="s">
        <v>299</v>
      </c>
      <c r="J12" s="82" t="s">
        <v>310</v>
      </c>
      <c r="K12" s="84" t="str">
        <f t="shared" si="0"/>
        <v>$49
 ($9 - $98)</v>
      </c>
      <c r="L12" s="80"/>
      <c r="M12" s="95">
        <f>+'Investment efficiencies'!B6+'Investment efficiencies'!B7</f>
        <v>49.112929757495195</v>
      </c>
      <c r="N12" s="24">
        <v>9.3556686752826081</v>
      </c>
      <c r="O12" s="26">
        <v>98.268578321996443</v>
      </c>
      <c r="V12" s="17" t="s">
        <v>206</v>
      </c>
      <c r="W12" s="24">
        <f>40+49+31</f>
        <v>120</v>
      </c>
      <c r="X12" s="24"/>
      <c r="Y12" s="24">
        <f>W12</f>
        <v>120</v>
      </c>
      <c r="Z12" s="25">
        <f>Y12</f>
        <v>120</v>
      </c>
    </row>
    <row r="13" spans="3:26" ht="23.65" thickBot="1" x14ac:dyDescent="0.5">
      <c r="C13" s="17" t="s">
        <v>207</v>
      </c>
      <c r="D13" s="24">
        <f ca="1">+OFFSET(Central_weighted!$U$6,D$1,0)</f>
        <v>95.026265823555903</v>
      </c>
      <c r="E13" s="24">
        <f ca="1">+OFFSET(Central_weighted!$U$6,E$1,0)</f>
        <v>126.55843515584928</v>
      </c>
      <c r="F13" s="24">
        <f ca="1">+OFFSET(Central_weighted!$U$6,F$1,0)</f>
        <v>107.34481991903976</v>
      </c>
      <c r="G13" s="26">
        <f ca="1">+OFFSET(Central_weighted!$U$6,G$1,0)</f>
        <v>108.65738321383867</v>
      </c>
      <c r="I13" s="17" t="s">
        <v>300</v>
      </c>
      <c r="J13" s="82" t="s">
        <v>311</v>
      </c>
      <c r="K13" s="84" t="str">
        <f t="shared" si="0"/>
        <v>$31
 ($11 - $59)</v>
      </c>
      <c r="L13" s="80"/>
      <c r="M13" s="95">
        <f>+'Investment efficiencies'!B5</f>
        <v>31.2705899841662</v>
      </c>
      <c r="N13" s="24">
        <v>11.300440659817001</v>
      </c>
      <c r="O13" s="26">
        <v>59.330249497535803</v>
      </c>
      <c r="V13" s="17" t="s">
        <v>207</v>
      </c>
      <c r="W13" s="24">
        <f ca="1">+OFFSET(Central_weighted!$U$6,W$1,0)</f>
        <v>95.026265823555903</v>
      </c>
      <c r="X13" s="24">
        <f ca="1">+OFFSET(Central_weighted!$U$6,X$1,0)</f>
        <v>126.55843515584928</v>
      </c>
      <c r="Y13" s="24">
        <f ca="1">+OFFSET(Central_weighted!$U$6,Y$1,0)</f>
        <v>107.34481991903976</v>
      </c>
      <c r="Z13" s="25">
        <f ca="1">+OFFSET(Central_weighted!$U$6,Z$1,0)</f>
        <v>108.65738321383867</v>
      </c>
    </row>
    <row r="14" spans="3:26" ht="23.65" thickBot="1" x14ac:dyDescent="0.5">
      <c r="C14" s="17" t="s">
        <v>208</v>
      </c>
      <c r="D14" s="24">
        <f ca="1">-OFFSET(Central_weighted!$T$6,D$1,0)</f>
        <v>-34.851455264448944</v>
      </c>
      <c r="E14" s="24">
        <f ca="1">-OFFSET(Central_weighted!$T$6,E$1,0)</f>
        <v>-35.628207696697821</v>
      </c>
      <c r="F14" s="24">
        <f ca="1">-OFFSET(Central_weighted!$T$6,F$1,0)</f>
        <v>-43.446327767876994</v>
      </c>
      <c r="G14" s="26">
        <f ca="1">-OFFSET(Central_weighted!$T$6,G$1,0)</f>
        <v>-34.967249123504459</v>
      </c>
      <c r="I14" s="18" t="s">
        <v>301</v>
      </c>
      <c r="J14" s="82" t="s">
        <v>312</v>
      </c>
      <c r="K14" s="84" t="str">
        <f t="shared" ca="1" si="0"/>
        <v>$1,397
 ($445 - $2,530)</v>
      </c>
      <c r="L14" s="80"/>
      <c r="M14" s="95">
        <f ca="1">+SUM(M8:M13)</f>
        <v>1396.7729818383852</v>
      </c>
      <c r="N14" s="24">
        <f t="shared" ref="N14:O14" si="2">+SUM(N8:N13)</f>
        <v>445.19978169548966</v>
      </c>
      <c r="O14" s="26">
        <f t="shared" si="2"/>
        <v>2530.0390442083808</v>
      </c>
      <c r="V14" s="17" t="s">
        <v>208</v>
      </c>
      <c r="W14" s="24">
        <f ca="1">-OFFSET(Central_weighted!$T$6,W$1,0)</f>
        <v>-34.851455264448944</v>
      </c>
      <c r="X14" s="24">
        <f ca="1">-OFFSET(Central_weighted!$T$6,X$1,0)</f>
        <v>-35.628207696697821</v>
      </c>
      <c r="Y14" s="24">
        <f ca="1">-OFFSET(Central_weighted!$T$6,Y$1,0)</f>
        <v>-43.446327767876994</v>
      </c>
      <c r="Z14" s="24">
        <f ca="1">-OFFSET(Central_weighted!$T$6,Z$1,0)</f>
        <v>-34.967249123504459</v>
      </c>
    </row>
    <row r="15" spans="3:26" ht="14.65" thickBot="1" x14ac:dyDescent="0.5">
      <c r="C15" s="17" t="s">
        <v>209</v>
      </c>
      <c r="D15" s="24">
        <f>-'Other costs'!$C$3</f>
        <v>-27.272333676397366</v>
      </c>
      <c r="E15" s="24">
        <f>-'Other costs'!$D$3</f>
        <v>-9.48</v>
      </c>
      <c r="F15" s="24">
        <f>D15</f>
        <v>-27.272333676397366</v>
      </c>
      <c r="G15" s="25">
        <f>D15</f>
        <v>-27.272333676397366</v>
      </c>
      <c r="V15" s="17" t="s">
        <v>209</v>
      </c>
      <c r="W15" s="24">
        <f>-(8+9+9+1+1)</f>
        <v>-28</v>
      </c>
      <c r="X15" s="24">
        <f>-(6+4+0.3)</f>
        <v>-10.3</v>
      </c>
      <c r="Y15" s="24">
        <f>W15</f>
        <v>-28</v>
      </c>
      <c r="Z15" s="25">
        <f>W15</f>
        <v>-28</v>
      </c>
    </row>
    <row r="16" spans="3:26" ht="14.65" thickBot="1" x14ac:dyDescent="0.5">
      <c r="C16" s="18" t="s">
        <v>210</v>
      </c>
      <c r="D16" s="19">
        <f ca="1">SUM(D10:D15)</f>
        <v>1334.6491928975388</v>
      </c>
      <c r="E16" s="19">
        <f t="shared" ref="E16" ca="1" si="3">SUM(E10:E15)</f>
        <v>-926.7571999827536</v>
      </c>
      <c r="F16" s="19">
        <f ca="1">SUM(F10:F15)</f>
        <v>833.86890657594074</v>
      </c>
      <c r="G16" s="22">
        <f ca="1">SUM(G10:G15)</f>
        <v>1117.3249583172339</v>
      </c>
      <c r="I16" s="14" t="s">
        <v>302</v>
      </c>
      <c r="J16" s="85" t="s">
        <v>355</v>
      </c>
      <c r="K16" s="86" t="s">
        <v>355</v>
      </c>
      <c r="L16" s="80"/>
      <c r="M16" s="15" t="s">
        <v>291</v>
      </c>
      <c r="N16" s="15"/>
      <c r="O16" s="16"/>
      <c r="V16" s="18" t="s">
        <v>228</v>
      </c>
      <c r="W16" s="19">
        <f ca="1">SUM(W10:W15)</f>
        <v>973.99478913310645</v>
      </c>
      <c r="X16" s="19">
        <f t="shared" ref="X16:Y16" ca="1" si="4">SUM(X10:X15)</f>
        <v>933.0313598645904</v>
      </c>
      <c r="Y16" s="19">
        <f t="shared" ca="1" si="4"/>
        <v>446.97709117062726</v>
      </c>
      <c r="Z16" s="22">
        <f ca="1">SUM(Z10:Z15)</f>
        <v>813.24094137744373</v>
      </c>
    </row>
    <row r="17" spans="3:26" ht="23.65" thickBot="1" x14ac:dyDescent="0.5">
      <c r="D17" s="29"/>
      <c r="E17" s="29"/>
      <c r="F17" s="29"/>
      <c r="G17" s="29"/>
      <c r="I17" s="17" t="s">
        <v>243</v>
      </c>
      <c r="J17" s="82" t="s">
        <v>313</v>
      </c>
      <c r="K17" s="83" t="str">
        <f>+TEXT(M17,"$#,##0") &amp; CHAR(10) &amp; " (" &amp; TEXT(N17,"$#,##0") &amp; " - " &amp; TEXT(O17,"$#,##0") &amp; ")"</f>
        <v>$8
 ($4 - $12)</v>
      </c>
      <c r="L17" s="80"/>
      <c r="M17" s="96">
        <f>+'Other costs'!E13</f>
        <v>7.83</v>
      </c>
      <c r="N17" s="89">
        <f>+M17*0.5</f>
        <v>3.915</v>
      </c>
      <c r="O17" s="90">
        <f>+M17*1.5</f>
        <v>11.745000000000001</v>
      </c>
    </row>
    <row r="18" spans="3:26" ht="26.65" thickBot="1" x14ac:dyDescent="0.5">
      <c r="C18" s="14" t="s">
        <v>357</v>
      </c>
      <c r="D18" s="15" t="s">
        <v>0</v>
      </c>
      <c r="E18" s="15" t="s">
        <v>114</v>
      </c>
      <c r="F18" s="15" t="s">
        <v>201</v>
      </c>
      <c r="G18" s="16" t="s">
        <v>161</v>
      </c>
      <c r="I18" s="17" t="s">
        <v>244</v>
      </c>
      <c r="J18" s="82" t="s">
        <v>314</v>
      </c>
      <c r="K18" s="83" t="str">
        <f t="shared" ref="K18:K23" si="5">+TEXT(M18,"$#,##0") &amp; CHAR(10) &amp; " (" &amp; TEXT(N18,"$#,##0") &amp; " - " &amp; TEXT(O18,"$#,##0") &amp; ")"</f>
        <v>$9
 ($4 - $13)</v>
      </c>
      <c r="L18" s="80"/>
      <c r="M18" s="96">
        <f>+'Other costs'!E20</f>
        <v>8.61</v>
      </c>
      <c r="N18" s="24">
        <f>+M18*0.5</f>
        <v>4.3049999999999997</v>
      </c>
      <c r="O18" s="25">
        <f>+M18*1.5</f>
        <v>12.914999999999999</v>
      </c>
      <c r="V18" s="14" t="s">
        <v>223</v>
      </c>
      <c r="W18" s="15" t="s">
        <v>0</v>
      </c>
      <c r="X18" s="15" t="s">
        <v>114</v>
      </c>
      <c r="Y18" s="15" t="s">
        <v>201</v>
      </c>
      <c r="Z18" s="16" t="s">
        <v>161</v>
      </c>
    </row>
    <row r="19" spans="3:26" ht="23.65" thickBot="1" x14ac:dyDescent="0.5">
      <c r="C19" s="17" t="s">
        <v>202</v>
      </c>
      <c r="D19" s="24">
        <f ca="1">+OFFSET(Central_weighted!$O$4,D$1,0)</f>
        <v>538.49048185968502</v>
      </c>
      <c r="E19" s="24">
        <f ca="1">+OFFSET(Central_weighted!$O$4,E$1,0)</f>
        <v>-896.18366457977345</v>
      </c>
      <c r="F19" s="24">
        <f ca="1">+OFFSET(Central_weighted!$O$4,F$1,0)</f>
        <v>-81.633270609149335</v>
      </c>
      <c r="G19" s="25">
        <f ca="1">+OFFSET(Central_weighted!$O$4,G$1,0)</f>
        <v>-239.0117220218915</v>
      </c>
      <c r="I19" s="17" t="s">
        <v>303</v>
      </c>
      <c r="J19" s="82" t="s">
        <v>315</v>
      </c>
      <c r="K19" s="84" t="str">
        <f t="shared" si="5"/>
        <v>$9
 ($5 - $14)</v>
      </c>
      <c r="L19" s="80"/>
      <c r="M19" s="96">
        <f>+'Other costs'!E28</f>
        <v>9.25</v>
      </c>
      <c r="N19" s="24">
        <f>+M19*0.5</f>
        <v>4.625</v>
      </c>
      <c r="O19" s="26">
        <f>+M19*1.5</f>
        <v>13.875</v>
      </c>
      <c r="V19" s="17" t="s">
        <v>225</v>
      </c>
      <c r="W19" s="24">
        <f ca="1">+OFFSET(Central_weighted!$O$5,W$1,0)</f>
        <v>556.98919349371965</v>
      </c>
      <c r="X19" s="24">
        <f ca="1">+OFFSET(Central_weighted!$O$5,X$1,0)</f>
        <v>-807.94556660850935</v>
      </c>
      <c r="Y19" s="24">
        <f ca="1">+OFFSET(Central_weighted!$O$5,Y$1,0)</f>
        <v>-130.80798603160429</v>
      </c>
      <c r="Z19" s="24">
        <f ca="1">+OFFSET(Central_weighted!$O$5,Z$1,0)</f>
        <v>221.6239497494671</v>
      </c>
    </row>
    <row r="20" spans="3:26" ht="23.65" thickBot="1" x14ac:dyDescent="0.5">
      <c r="C20" s="17" t="s">
        <v>203</v>
      </c>
      <c r="D20" s="24">
        <f ca="1">+OFFSET(Central_weighted!$V$4,D$1,0)</f>
        <v>427.00854344511208</v>
      </c>
      <c r="E20" s="24">
        <f ca="1">+OFFSET(Central_weighted!$V$4,E$1,0)</f>
        <v>0</v>
      </c>
      <c r="F20" s="24">
        <f ca="1">+OFFSET(Central_weighted!$V$4,F$1,0)</f>
        <v>1003.0700585024283</v>
      </c>
      <c r="G20" s="25">
        <f ca="1">+OFFSET(Central_weighted!$V$4,G$1,0)</f>
        <v>615.59637445691317</v>
      </c>
      <c r="I20" s="17" t="s">
        <v>361</v>
      </c>
      <c r="J20" s="82" t="s">
        <v>316</v>
      </c>
      <c r="K20" s="84" t="str">
        <f t="shared" ca="1" si="5"/>
        <v>$35
 (-$2 - $56)</v>
      </c>
      <c r="L20" s="80"/>
      <c r="M20" s="96">
        <f ca="1">-D14</f>
        <v>34.851455264448944</v>
      </c>
      <c r="N20" s="24">
        <f>+'Grid use model scenarios'!$R$9</f>
        <v>-1.7340076139190019</v>
      </c>
      <c r="O20" s="26">
        <f>+'Grid use model scenarios'!$R$6</f>
        <v>56.439037483868226</v>
      </c>
      <c r="V20" s="17" t="s">
        <v>226</v>
      </c>
      <c r="W20" s="24">
        <f ca="1">+W21-W19</f>
        <v>224.41343749358361</v>
      </c>
      <c r="X20" s="24">
        <f t="shared" ref="X20:Z20" ca="1" si="6">+X21-X19</f>
        <v>1650.7593966829209</v>
      </c>
      <c r="Y20" s="24">
        <f t="shared" ca="1" si="6"/>
        <v>470.28680119703347</v>
      </c>
      <c r="Z20" s="24">
        <f t="shared" ca="1" si="6"/>
        <v>352.9740610053675</v>
      </c>
    </row>
    <row r="21" spans="3:26" ht="23.65" thickBot="1" x14ac:dyDescent="0.5">
      <c r="C21" s="17" t="s">
        <v>204</v>
      </c>
      <c r="D21" s="24">
        <f ca="1">+OFFSET(Central_weighted!$P$4,D$1,0)</f>
        <v>965.49902530479778</v>
      </c>
      <c r="E21" s="24">
        <f ca="1">+OFFSET(Central_weighted!$P$4,E$1,0)</f>
        <v>-896.18366457977345</v>
      </c>
      <c r="F21" s="24">
        <f ca="1">+OFFSET(Central_weighted!$P$4,F$1,0)</f>
        <v>921.43678789327885</v>
      </c>
      <c r="G21" s="26">
        <f ca="1">+OFFSET(Central_weighted!$P$4,G$1,0)</f>
        <v>376.58465243502246</v>
      </c>
      <c r="I21" s="17" t="s">
        <v>287</v>
      </c>
      <c r="J21" s="82" t="s">
        <v>317</v>
      </c>
      <c r="K21" s="84" t="str">
        <f t="shared" si="5"/>
        <v>$1
 ($0 - $2)</v>
      </c>
      <c r="L21" s="80"/>
      <c r="M21" s="96">
        <f>+'Other costs'!C32</f>
        <v>0.52315029383397904</v>
      </c>
      <c r="N21" s="24">
        <f>+'Other costs'!C33</f>
        <v>1.21493337173347E-2</v>
      </c>
      <c r="O21" s="26">
        <f>+'Other costs'!C34</f>
        <v>1.8625255498653401</v>
      </c>
      <c r="V21" s="17" t="s">
        <v>227</v>
      </c>
      <c r="W21" s="24">
        <f ca="1">+OFFSET(Central_weighted!$Q$5,W$1,0)</f>
        <v>781.40263098730327</v>
      </c>
      <c r="X21" s="24">
        <f ca="1">+OFFSET(Central_weighted!$Q$5,X$1,0)</f>
        <v>842.81383007441161</v>
      </c>
      <c r="Y21" s="24">
        <f ca="1">+OFFSET(Central_weighted!$Q$5,Y$1,0)</f>
        <v>339.47881516542918</v>
      </c>
      <c r="Z21" s="24">
        <f ca="1">+OFFSET(Central_weighted!$Q$5,Z$1,0)</f>
        <v>574.5980107548346</v>
      </c>
    </row>
    <row r="22" spans="3:26" ht="14.65" thickBot="1" x14ac:dyDescent="0.5">
      <c r="C22" s="17" t="s">
        <v>211</v>
      </c>
      <c r="D22" s="24">
        <f ca="1">-OFFSET(Central_weighted!$W$4,D$1,0)</f>
        <v>49.277149115862194</v>
      </c>
      <c r="E22" s="24">
        <f ca="1">-OFFSET(Central_weighted!$W$4,E$1,0)</f>
        <v>47.294656391159805</v>
      </c>
      <c r="F22" s="24">
        <f ca="1">-OFFSET(Central_weighted!$W$4,F$1,0)</f>
        <v>48.359525505922242</v>
      </c>
      <c r="G22" s="26">
        <f ca="1">-OFFSET(Central_weighted!$W$4,G$1,0)</f>
        <v>49.277149115862194</v>
      </c>
      <c r="I22" s="17" t="s">
        <v>304</v>
      </c>
      <c r="J22" s="82" t="s">
        <v>318</v>
      </c>
      <c r="K22" s="84" t="str">
        <f>+TEXT(M22,"$#,##0")</f>
        <v>$1</v>
      </c>
      <c r="L22" s="80"/>
      <c r="M22" s="96">
        <f>+'Other costs'!C37</f>
        <v>1.0591833825633898</v>
      </c>
      <c r="N22" s="24">
        <f>+M22</f>
        <v>1.0591833825633898</v>
      </c>
      <c r="O22" s="26">
        <f>+N22</f>
        <v>1.0591833825633898</v>
      </c>
      <c r="V22" s="17" t="s">
        <v>211</v>
      </c>
      <c r="W22" s="24">
        <f ca="1">-OFFSET(Central_weighted!$W$5,W$1,0)</f>
        <v>48.516514969987213</v>
      </c>
      <c r="X22" s="24">
        <f ca="1">-OFFSET(Central_weighted!$W$5,X$1,0)</f>
        <v>46.521349610698955</v>
      </c>
      <c r="Y22" s="24">
        <f ca="1">-OFFSET(Central_weighted!$W$5,Y$1,0)</f>
        <v>48.516514969987213</v>
      </c>
      <c r="Z22" s="24">
        <f ca="1">-OFFSET(Central_weighted!$W$5,Z$1,0)</f>
        <v>48.516514969987213</v>
      </c>
    </row>
    <row r="23" spans="3:26" ht="23.65" thickBot="1" x14ac:dyDescent="0.5">
      <c r="C23" s="17" t="s">
        <v>206</v>
      </c>
      <c r="D23" s="24">
        <f>+'Investment efficiencies'!$B$8</f>
        <v>120.1526817010508</v>
      </c>
      <c r="E23" s="24"/>
      <c r="F23" s="24">
        <f>+'Investment efficiencies'!$B$8</f>
        <v>120.1526817010508</v>
      </c>
      <c r="G23" s="26">
        <f>+'Investment efficiencies'!$B$8</f>
        <v>120.1526817010508</v>
      </c>
      <c r="I23" s="17" t="s">
        <v>305</v>
      </c>
      <c r="J23" s="82" t="s">
        <v>319</v>
      </c>
      <c r="K23" s="84" t="str">
        <f t="shared" ca="1" si="5"/>
        <v>$62
 ($12 - $98)</v>
      </c>
      <c r="L23" s="80"/>
      <c r="M23" s="96">
        <f ca="1">+SUM(M17:M22)</f>
        <v>62.12378894084631</v>
      </c>
      <c r="N23" s="24">
        <f>+SUM(N17:N22)</f>
        <v>12.182325102361723</v>
      </c>
      <c r="O23" s="26">
        <f>+SUM(O17:O22)</f>
        <v>97.895746416296944</v>
      </c>
      <c r="V23" s="17" t="s">
        <v>206</v>
      </c>
      <c r="W23" s="24">
        <f>40+49+31</f>
        <v>120</v>
      </c>
      <c r="X23" s="24"/>
      <c r="Y23" s="24">
        <f>W23</f>
        <v>120</v>
      </c>
      <c r="Z23" s="25">
        <f>Y23</f>
        <v>120</v>
      </c>
    </row>
    <row r="24" spans="3:26" ht="14.65" thickBot="1" x14ac:dyDescent="0.5">
      <c r="C24" s="17" t="s">
        <v>207</v>
      </c>
      <c r="D24" s="24">
        <f ca="1">+OFFSET(Central_weighted!$U$4,D$1,0)</f>
        <v>93.129179221680957</v>
      </c>
      <c r="E24" s="24">
        <f ca="1">+OFFSET(Central_weighted!$U$4,E$1,0)</f>
        <v>134.98872003750893</v>
      </c>
      <c r="F24" s="24">
        <f ca="1">+OFFSET(Central_weighted!$U$4,F$1,0)</f>
        <v>109.34070661730678</v>
      </c>
      <c r="G24" s="25">
        <f ca="1">+OFFSET(Central_weighted!$U$4,G$1,0)</f>
        <v>111.67381900618699</v>
      </c>
      <c r="I24" s="24"/>
      <c r="J24" s="24"/>
      <c r="K24" s="24"/>
      <c r="M24" s="24"/>
      <c r="N24" s="24"/>
      <c r="V24" s="17" t="s">
        <v>207</v>
      </c>
      <c r="W24" s="24">
        <f ca="1">+OFFSET(Central_weighted!$U$5,W$1,0)</f>
        <v>97.752481619106021</v>
      </c>
      <c r="X24" s="24">
        <f ca="1">+OFFSET(Central_weighted!$U$5,X$1,0)</f>
        <v>137.10268213887861</v>
      </c>
      <c r="Y24" s="24">
        <f ca="1">+OFFSET(Central_weighted!$U$5,Y$1,0)</f>
        <v>119.63785847879167</v>
      </c>
      <c r="Z24" s="25">
        <f ca="1">+OFFSET(Central_weighted!$U$5,Z$1,0)</f>
        <v>104.83085435623346</v>
      </c>
    </row>
    <row r="25" spans="3:26" ht="23.65" thickBot="1" x14ac:dyDescent="0.5">
      <c r="C25" s="17" t="s">
        <v>208</v>
      </c>
      <c r="D25" s="24">
        <f ca="1">-OFFSET(Central_weighted!$T$4,D$1,0)</f>
        <v>-32.236978839856285</v>
      </c>
      <c r="E25" s="24">
        <f ca="1">-OFFSET(Central_weighted!$T$4,E$1,0)</f>
        <v>-36.186799640423494</v>
      </c>
      <c r="F25" s="24">
        <f ca="1">-OFFSET(Central_weighted!$T$4,F$1,0)</f>
        <v>-42.22721943812877</v>
      </c>
      <c r="G25" s="24">
        <f ca="1">-OFFSET(Central_weighted!$T$4,G$1,0)</f>
        <v>-36.597749933815919</v>
      </c>
      <c r="I25" s="18" t="s">
        <v>306</v>
      </c>
      <c r="J25" s="88" t="s">
        <v>320</v>
      </c>
      <c r="K25" s="87" t="str">
        <f ca="1">+TEXT(M25,"$#,##0") &amp; CHAR(10) &amp; " (" &amp; TEXT(N25,"$#,##0") &amp; " - " &amp; TEXT(O25,"$#,##0") &amp; ")"</f>
        <v>$1,335
 ($433 - $2,432)</v>
      </c>
      <c r="L25" s="80"/>
      <c r="M25" s="95">
        <f ca="1">+M14-M23</f>
        <v>1334.649192897539</v>
      </c>
      <c r="N25" s="102">
        <f>+N14-N23</f>
        <v>433.01745659312792</v>
      </c>
      <c r="O25" s="103">
        <f>+O14-O23</f>
        <v>2432.143297792084</v>
      </c>
      <c r="V25" s="17" t="s">
        <v>208</v>
      </c>
      <c r="W25" s="24">
        <f ca="1">-OFFSET(Central_weighted!$T$5,W$1,0)</f>
        <v>-33.828692972828009</v>
      </c>
      <c r="X25" s="24">
        <f ca="1">-OFFSET(Central_weighted!$T$5,X$1,0)</f>
        <v>-36.390442254616524</v>
      </c>
      <c r="Y25" s="24">
        <f ca="1">-OFFSET(Central_weighted!$T$5,Y$1,0)</f>
        <v>-43.9839832400463</v>
      </c>
      <c r="Z25" s="24">
        <f ca="1">-OFFSET(Central_weighted!$T$5,Z$1,0)</f>
        <v>-35.175310682355324</v>
      </c>
    </row>
    <row r="26" spans="3:26" ht="14.65" thickBot="1" x14ac:dyDescent="0.5">
      <c r="C26" s="17" t="s">
        <v>209</v>
      </c>
      <c r="D26" s="24">
        <f>-'Other costs'!$C$3</f>
        <v>-27.272333676397366</v>
      </c>
      <c r="E26" s="24">
        <f>-'Other costs'!$D$3</f>
        <v>-9.48</v>
      </c>
      <c r="F26" s="24">
        <f>D26</f>
        <v>-27.272333676397366</v>
      </c>
      <c r="G26" s="25">
        <f>D26</f>
        <v>-27.272333676397366</v>
      </c>
      <c r="I26" s="80"/>
      <c r="J26" s="80"/>
      <c r="K26" s="80"/>
      <c r="L26" s="80"/>
      <c r="M26" s="80"/>
      <c r="N26" s="80"/>
      <c r="O26" s="80"/>
      <c r="V26" s="17" t="s">
        <v>209</v>
      </c>
      <c r="W26" s="24">
        <f>-(8+9+9+1+1)</f>
        <v>-28</v>
      </c>
      <c r="X26" s="24">
        <f>-(6+4+0.3)</f>
        <v>-10.3</v>
      </c>
      <c r="Y26" s="24">
        <f>W26</f>
        <v>-28</v>
      </c>
      <c r="Z26" s="25">
        <f>W26</f>
        <v>-28</v>
      </c>
    </row>
    <row r="27" spans="3:26" ht="14.65" thickBot="1" x14ac:dyDescent="0.5">
      <c r="C27" s="18" t="s">
        <v>210</v>
      </c>
      <c r="D27" s="19">
        <f ca="1">SUM(D21:D26)</f>
        <v>1168.5487228271381</v>
      </c>
      <c r="E27" s="19">
        <f t="shared" ref="E27:G27" ca="1" si="7">SUM(E21:E26)</f>
        <v>-759.56708779152814</v>
      </c>
      <c r="F27" s="19">
        <f t="shared" ca="1" si="7"/>
        <v>1129.7901486030323</v>
      </c>
      <c r="G27" s="22">
        <f t="shared" ca="1" si="7"/>
        <v>593.81821864790902</v>
      </c>
      <c r="I27" s="80"/>
      <c r="J27" s="80"/>
      <c r="K27" s="80"/>
      <c r="L27" s="80"/>
      <c r="M27" s="80"/>
      <c r="N27" s="80"/>
      <c r="O27" s="80"/>
      <c r="V27" s="18" t="s">
        <v>228</v>
      </c>
      <c r="W27" s="19">
        <f ca="1">SUM(W21:W26)</f>
        <v>985.84293460356855</v>
      </c>
      <c r="X27" s="19">
        <f t="shared" ref="X27:Z27" ca="1" si="8">SUM(X21:X26)</f>
        <v>979.7474195693726</v>
      </c>
      <c r="Y27" s="19">
        <f t="shared" ca="1" si="8"/>
        <v>555.64920537416174</v>
      </c>
      <c r="Z27" s="22">
        <f t="shared" ca="1" si="8"/>
        <v>784.77006939869989</v>
      </c>
    </row>
    <row r="28" spans="3:26" ht="14.65" thickBot="1" x14ac:dyDescent="0.5">
      <c r="I28" s="80"/>
      <c r="J28" s="80"/>
      <c r="K28" s="80"/>
      <c r="L28" s="80"/>
      <c r="M28" s="80"/>
      <c r="N28" s="80"/>
      <c r="O28" s="80"/>
    </row>
    <row r="29" spans="3:26" ht="14.65" thickBot="1" x14ac:dyDescent="0.5">
      <c r="C29" s="14" t="s">
        <v>358</v>
      </c>
      <c r="D29" s="15" t="s">
        <v>0</v>
      </c>
      <c r="E29" s="15" t="s">
        <v>114</v>
      </c>
      <c r="F29" s="15" t="s">
        <v>201</v>
      </c>
      <c r="G29" s="16" t="s">
        <v>161</v>
      </c>
      <c r="I29" s="80"/>
      <c r="V29" s="14" t="s">
        <v>223</v>
      </c>
      <c r="W29" s="15" t="s">
        <v>0</v>
      </c>
      <c r="X29" s="15" t="s">
        <v>114</v>
      </c>
      <c r="Y29" s="15" t="s">
        <v>201</v>
      </c>
      <c r="Z29" s="16" t="s">
        <v>161</v>
      </c>
    </row>
    <row r="30" spans="3:26" ht="14.65" thickBot="1" x14ac:dyDescent="0.5">
      <c r="C30" s="17" t="s">
        <v>202</v>
      </c>
      <c r="D30" s="24">
        <f ca="1">+OFFSET(Central_weighted!$O$5,D$1,0)</f>
        <v>556.98919349371965</v>
      </c>
      <c r="E30" s="24">
        <f ca="1">+OFFSET(Central_weighted!$O$5,E$1,0)</f>
        <v>-807.94556660850935</v>
      </c>
      <c r="F30" s="24">
        <f ca="1">+OFFSET(Central_weighted!$O$5,F$1,0)</f>
        <v>-130.80798603160429</v>
      </c>
      <c r="G30" s="25">
        <f ca="1">+OFFSET(Central_weighted!$O$5,G$1,0)</f>
        <v>221.6239497494671</v>
      </c>
      <c r="I30" s="80"/>
      <c r="V30" s="17" t="s">
        <v>225</v>
      </c>
      <c r="W30" s="24">
        <f ca="1">+OFFSET(Central_weighted!$O$4,W$1,0)</f>
        <v>538.49048185968502</v>
      </c>
      <c r="X30" s="24">
        <f ca="1">+OFFSET(Central_weighted!$O$4,X$1,0)</f>
        <v>-896.18366457977345</v>
      </c>
      <c r="Y30" s="24">
        <f ca="1">+OFFSET(Central_weighted!$O$4,Y$1,0)</f>
        <v>-81.633270609149335</v>
      </c>
      <c r="Z30" s="24">
        <f ca="1">+OFFSET(Central_weighted!$O$4,Z$1,0)</f>
        <v>-239.0117220218915</v>
      </c>
    </row>
    <row r="31" spans="3:26" ht="14.65" thickBot="1" x14ac:dyDescent="0.5">
      <c r="C31" s="17" t="s">
        <v>203</v>
      </c>
      <c r="D31" s="24">
        <f ca="1">+OFFSET(Central_weighted!$V$5,D$1,0)</f>
        <v>416.2435747809883</v>
      </c>
      <c r="E31" s="24">
        <f ca="1">+OFFSET(Central_weighted!$V$5,E$1,0)</f>
        <v>0</v>
      </c>
      <c r="F31" s="24">
        <f ca="1">+OFFSET(Central_weighted!$V$5,F$1,0)</f>
        <v>1000.2770828502836</v>
      </c>
      <c r="G31" s="25">
        <f ca="1">+OFFSET(Central_weighted!$V$5,G$1,0)</f>
        <v>601.07592028662179</v>
      </c>
      <c r="V31" s="17" t="s">
        <v>226</v>
      </c>
      <c r="W31" s="24">
        <f ca="1">+W32-W30</f>
        <v>183.39873980516086</v>
      </c>
      <c r="X31" s="24">
        <f t="shared" ref="X31:Z31" ca="1" si="9">+X32-X30</f>
        <v>1692.5148846680841</v>
      </c>
      <c r="Y31" s="24">
        <f t="shared" ca="1" si="9"/>
        <v>292.8230760342272</v>
      </c>
      <c r="Z31" s="24">
        <f t="shared" ca="1" si="9"/>
        <v>665.88590957624046</v>
      </c>
    </row>
    <row r="32" spans="3:26" ht="14.65" thickBot="1" x14ac:dyDescent="0.5">
      <c r="C32" s="17" t="s">
        <v>204</v>
      </c>
      <c r="D32" s="24">
        <f ca="1">+OFFSET(Central_weighted!$P$5,D$1,0)</f>
        <v>973.23276827470841</v>
      </c>
      <c r="E32" s="24">
        <f ca="1">+OFFSET(Central_weighted!$P$5,E$1,0)</f>
        <v>-807.94556660850992</v>
      </c>
      <c r="F32" s="24">
        <f ca="1">+OFFSET(Central_weighted!$P$5,F$1,0)</f>
        <v>869.46909681867976</v>
      </c>
      <c r="G32" s="25">
        <f ca="1">+OFFSET(Central_weighted!$P$5,G$1,0)</f>
        <v>822.69987003608878</v>
      </c>
      <c r="V32" s="17" t="s">
        <v>227</v>
      </c>
      <c r="W32" s="24">
        <f ca="1">+OFFSET(Central_weighted!$Q$4,W$1,0)</f>
        <v>721.88922166484588</v>
      </c>
      <c r="X32" s="24">
        <f ca="1">+OFFSET(Central_weighted!$Q$4,X$1,0)</f>
        <v>796.33122008831072</v>
      </c>
      <c r="Y32" s="24">
        <f ca="1">+OFFSET(Central_weighted!$Q$4,Y$1,0)</f>
        <v>211.18980542507788</v>
      </c>
      <c r="Z32" s="24">
        <f ca="1">+OFFSET(Central_weighted!$Q$4,Z$1,0)</f>
        <v>426.87418755434902</v>
      </c>
    </row>
    <row r="33" spans="3:26" ht="14.65" thickBot="1" x14ac:dyDescent="0.5">
      <c r="C33" s="17" t="s">
        <v>211</v>
      </c>
      <c r="D33" s="24">
        <f ca="1">-OFFSET(Central_weighted!$W$5,D$1,0)</f>
        <v>48.516514969987213</v>
      </c>
      <c r="E33" s="24">
        <f ca="1">-OFFSET(Central_weighted!$W$5,E$1,0)</f>
        <v>46.521349610698955</v>
      </c>
      <c r="F33" s="24">
        <f ca="1">-OFFSET(Central_weighted!$W$5,F$1,0)</f>
        <v>48.516514969987213</v>
      </c>
      <c r="G33" s="25">
        <f ca="1">-OFFSET(Central_weighted!$W$5,G$1,0)</f>
        <v>48.516514969987213</v>
      </c>
      <c r="V33" s="17" t="s">
        <v>211</v>
      </c>
      <c r="W33" s="24">
        <f ca="1">-OFFSET(Central_weighted!$W$4,W$1,0)</f>
        <v>49.277149115862194</v>
      </c>
      <c r="X33" s="24">
        <f ca="1">-OFFSET(Central_weighted!$W$4,X$1,0)</f>
        <v>47.294656391159805</v>
      </c>
      <c r="Y33" s="24">
        <f ca="1">-OFFSET(Central_weighted!$W$4,Y$1,0)</f>
        <v>48.359525505922242</v>
      </c>
      <c r="Z33" s="24">
        <f ca="1">-OFFSET(Central_weighted!$W$4,Z$1,0)</f>
        <v>49.277149115862194</v>
      </c>
    </row>
    <row r="34" spans="3:26" ht="14.65" thickBot="1" x14ac:dyDescent="0.5">
      <c r="C34" s="17" t="s">
        <v>206</v>
      </c>
      <c r="D34" s="24">
        <f>+'Investment efficiencies'!$B$8</f>
        <v>120.1526817010508</v>
      </c>
      <c r="E34" s="24"/>
      <c r="F34" s="24">
        <f>+'Investment efficiencies'!$B$8</f>
        <v>120.1526817010508</v>
      </c>
      <c r="G34" s="25">
        <f>+'Investment efficiencies'!$B$8</f>
        <v>120.1526817010508</v>
      </c>
      <c r="V34" s="17" t="s">
        <v>206</v>
      </c>
      <c r="W34" s="24">
        <f>40+49+31</f>
        <v>120</v>
      </c>
      <c r="X34" s="24"/>
      <c r="Y34" s="24">
        <f>W34</f>
        <v>120</v>
      </c>
      <c r="Z34" s="25">
        <f>Y34</f>
        <v>120</v>
      </c>
    </row>
    <row r="35" spans="3:26" ht="14.65" thickBot="1" x14ac:dyDescent="0.5">
      <c r="C35" s="17" t="s">
        <v>207</v>
      </c>
      <c r="D35" s="24">
        <f ca="1">+OFFSET(Central_weighted!$U$5,D$1,0)</f>
        <v>97.752481619106021</v>
      </c>
      <c r="E35" s="24">
        <f ca="1">+OFFSET(Central_weighted!$U$5,E$1,0)</f>
        <v>137.10268213887861</v>
      </c>
      <c r="F35" s="24">
        <f ca="1">+OFFSET(Central_weighted!$U$5,F$1,0)</f>
        <v>119.63785847879167</v>
      </c>
      <c r="G35" s="25">
        <f ca="1">+OFFSET(Central_weighted!$U$5,G$1,0)</f>
        <v>104.83085435623346</v>
      </c>
      <c r="V35" s="17" t="s">
        <v>207</v>
      </c>
      <c r="W35" s="24">
        <f ca="1">+OFFSET(Central_weighted!$U$4,W$1,0)</f>
        <v>93.129179221680957</v>
      </c>
      <c r="X35" s="24">
        <f ca="1">+OFFSET(Central_weighted!$U$4,X$1,0)</f>
        <v>134.98872003750893</v>
      </c>
      <c r="Y35" s="24">
        <f ca="1">+OFFSET(Central_weighted!$U$4,Y$1,0)</f>
        <v>109.34070661730678</v>
      </c>
      <c r="Z35" s="25">
        <f ca="1">+OFFSET(Central_weighted!$U$4,Z$1,0)</f>
        <v>111.67381900618699</v>
      </c>
    </row>
    <row r="36" spans="3:26" ht="14.65" thickBot="1" x14ac:dyDescent="0.5">
      <c r="C36" s="17" t="s">
        <v>208</v>
      </c>
      <c r="D36" s="24">
        <f ca="1">-OFFSET(Central_weighted!$T$5,D$1,0)</f>
        <v>-33.828692972828009</v>
      </c>
      <c r="E36" s="24">
        <f ca="1">-OFFSET(Central_weighted!$T$5,E$1,0)</f>
        <v>-36.390442254616524</v>
      </c>
      <c r="F36" s="24">
        <f ca="1">-OFFSET(Central_weighted!$T$5,F$1,0)</f>
        <v>-43.9839832400463</v>
      </c>
      <c r="G36" s="25">
        <f ca="1">-OFFSET(Central_weighted!$T$5,G$1,0)</f>
        <v>-35.175310682355324</v>
      </c>
      <c r="V36" s="17" t="s">
        <v>208</v>
      </c>
      <c r="W36" s="24">
        <f ca="1">-OFFSET(Central_weighted!$T$4,W$1,0)</f>
        <v>-32.236978839856285</v>
      </c>
      <c r="X36" s="24">
        <f ca="1">-OFFSET(Central_weighted!$T$4,X$1,0)</f>
        <v>-36.186799640423494</v>
      </c>
      <c r="Y36" s="24">
        <f ca="1">-OFFSET(Central_weighted!$T$4,Y$1,0)</f>
        <v>-42.22721943812877</v>
      </c>
      <c r="Z36" s="24">
        <f ca="1">-OFFSET(Central_weighted!$T$4,Z$1,0)</f>
        <v>-36.597749933815919</v>
      </c>
    </row>
    <row r="37" spans="3:26" ht="14.65" thickBot="1" x14ac:dyDescent="0.5">
      <c r="C37" s="17" t="s">
        <v>209</v>
      </c>
      <c r="D37" s="24">
        <f>-'Other costs'!$C$3</f>
        <v>-27.272333676397366</v>
      </c>
      <c r="E37" s="24">
        <f>-'Other costs'!$D$3</f>
        <v>-9.48</v>
      </c>
      <c r="F37" s="24">
        <f>D37</f>
        <v>-27.272333676397366</v>
      </c>
      <c r="G37" s="25">
        <f>D37</f>
        <v>-27.272333676397366</v>
      </c>
      <c r="V37" s="17" t="s">
        <v>209</v>
      </c>
      <c r="W37" s="24">
        <f>-(8+9+9+1+1)</f>
        <v>-28</v>
      </c>
      <c r="X37" s="24">
        <f>-(6+4+0.3)</f>
        <v>-10.3</v>
      </c>
      <c r="Y37" s="24">
        <f>W37</f>
        <v>-28</v>
      </c>
      <c r="Z37" s="25">
        <f>W37</f>
        <v>-28</v>
      </c>
    </row>
    <row r="38" spans="3:26" ht="14.65" thickBot="1" x14ac:dyDescent="0.5">
      <c r="C38" s="18" t="s">
        <v>210</v>
      </c>
      <c r="D38" s="19">
        <f ca="1">SUM(D32:D37)</f>
        <v>1178.5534199156268</v>
      </c>
      <c r="E38" s="19">
        <f t="shared" ref="E38:G38" ca="1" si="10">SUM(E32:E37)</f>
        <v>-670.191977113549</v>
      </c>
      <c r="F38" s="19">
        <f t="shared" ca="1" si="10"/>
        <v>1086.5198350520659</v>
      </c>
      <c r="G38" s="22">
        <f t="shared" ca="1" si="10"/>
        <v>1033.7522767046075</v>
      </c>
      <c r="V38" s="18" t="s">
        <v>228</v>
      </c>
      <c r="W38" s="19">
        <f ca="1">SUM(W32:W37)</f>
        <v>924.05857116253276</v>
      </c>
      <c r="X38" s="19">
        <f t="shared" ref="X38:Z38" ca="1" si="11">SUM(X32:X37)</f>
        <v>932.12779687655598</v>
      </c>
      <c r="Y38" s="19">
        <f t="shared" ca="1" si="11"/>
        <v>418.66281811017808</v>
      </c>
      <c r="Z38" s="22">
        <f t="shared" ca="1" si="11"/>
        <v>643.22740574258228</v>
      </c>
    </row>
    <row r="40" spans="3:26" x14ac:dyDescent="0.45">
      <c r="C40" s="28" t="s">
        <v>230</v>
      </c>
    </row>
    <row r="41" spans="3:26" ht="14.65" thickBot="1" x14ac:dyDescent="0.5"/>
    <row r="42" spans="3:26" ht="14.65" thickBot="1" x14ac:dyDescent="0.5">
      <c r="C42" s="14" t="s">
        <v>359</v>
      </c>
      <c r="D42" s="15" t="s">
        <v>0</v>
      </c>
      <c r="E42" s="15" t="s">
        <v>114</v>
      </c>
      <c r="F42" s="15" t="s">
        <v>201</v>
      </c>
      <c r="G42" s="16" t="s">
        <v>161</v>
      </c>
    </row>
    <row r="43" spans="3:26" ht="14.65" thickBot="1" x14ac:dyDescent="0.5">
      <c r="C43" s="17" t="s">
        <v>202</v>
      </c>
      <c r="D43" s="24">
        <f ca="1">+OFFSET(Central_weighted!$O$7,D$2,0)</f>
        <v>-132.921183600186</v>
      </c>
      <c r="E43" s="24">
        <f ca="1">+OFFSET(Central_weighted!$O$7,E$2,0)</f>
        <v>-2132.4868545366198</v>
      </c>
      <c r="F43" s="24">
        <f ca="1">+OFFSET(Central_weighted!$O$7,F$2,0)</f>
        <v>-1168.67048959154</v>
      </c>
      <c r="G43" s="25">
        <f ca="1">+OFFSET(Central_weighted!$O$7,G$2,0)</f>
        <v>-872.49671370311</v>
      </c>
    </row>
    <row r="44" spans="3:26" ht="14.65" thickBot="1" x14ac:dyDescent="0.5">
      <c r="C44" s="17" t="s">
        <v>203</v>
      </c>
      <c r="D44" s="24">
        <f ca="1">+OFFSET(Central_weighted!$V$7,D$2,0)</f>
        <v>413.10794271982354</v>
      </c>
      <c r="E44" s="24">
        <f ca="1">+OFFSET(Central_weighted!$V$7,E$2,0)</f>
        <v>0</v>
      </c>
      <c r="F44" s="24">
        <f ca="1">+OFFSET(Central_weighted!$V$7,F$2,0)</f>
        <v>994.04919454996309</v>
      </c>
      <c r="G44" s="25">
        <f ca="1">+OFFSET(Central_weighted!$V$7,G$2,0)</f>
        <v>597.94099421256487</v>
      </c>
    </row>
    <row r="45" spans="3:26" ht="14.65" thickBot="1" x14ac:dyDescent="0.5">
      <c r="C45" s="17" t="s">
        <v>204</v>
      </c>
      <c r="D45" s="24">
        <f ca="1">+OFFSET(Central_weighted!$P$7,D$2,0)</f>
        <v>261.37447625413</v>
      </c>
      <c r="E45" s="24">
        <f ca="1">+OFFSET(Central_weighted!$P$7,E$2,0)</f>
        <v>-2132.4868545366198</v>
      </c>
      <c r="F45" s="24">
        <f ca="1">+OFFSET(Central_weighted!$P$7,F$2,0)</f>
        <v>-177.15231029998901</v>
      </c>
      <c r="G45" s="26">
        <f ca="1">+OFFSET(Central_weighted!$P$7,G$2,0)</f>
        <v>-264.947348921605</v>
      </c>
    </row>
    <row r="46" spans="3:26" ht="14.65" thickBot="1" x14ac:dyDescent="0.5">
      <c r="C46" s="17" t="s">
        <v>205</v>
      </c>
      <c r="D46" s="24">
        <f ca="1">-OFFSET(Central_weighted!$W$7,D$2,0)</f>
        <v>55.280353835730587</v>
      </c>
      <c r="E46" s="24">
        <f ca="1">-OFFSET(Central_weighted!$W$7,E$2,0)</f>
        <v>51.461109910770055</v>
      </c>
      <c r="F46" s="24">
        <f ca="1">-OFFSET(Central_weighted!$W$7,F$2,0)</f>
        <v>55.280353835730587</v>
      </c>
      <c r="G46" s="26">
        <f ca="1">-OFFSET(Central_weighted!$W$7,G$2,0)</f>
        <v>55.280353835730587</v>
      </c>
    </row>
    <row r="47" spans="3:26" ht="14.65" thickBot="1" x14ac:dyDescent="0.5">
      <c r="C47" s="17" t="s">
        <v>206</v>
      </c>
      <c r="D47" s="24">
        <f>+'Investment efficiencies'!$C$8</f>
        <v>28.326930941169078</v>
      </c>
      <c r="E47" s="24"/>
      <c r="F47" s="24">
        <f>+'Investment efficiencies'!$C$8</f>
        <v>28.326930941169078</v>
      </c>
      <c r="G47" s="26">
        <f>+'Investment efficiencies'!$C$8</f>
        <v>28.326930941169078</v>
      </c>
    </row>
    <row r="48" spans="3:26" ht="14.65" thickBot="1" x14ac:dyDescent="0.5">
      <c r="C48" s="17" t="s">
        <v>207</v>
      </c>
      <c r="D48" s="24">
        <f ca="1">+OFFSET(Central_weighted!$U$7,D$2,0)</f>
        <v>64.713377264412372</v>
      </c>
      <c r="E48" s="24">
        <f ca="1">+OFFSET(Central_weighted!$U$7,E$2,0)</f>
        <v>103.31087337190499</v>
      </c>
      <c r="F48" s="24">
        <f ca="1">+OFFSET(Central_weighted!$U$7,F$2,0)</f>
        <v>85.006089108424661</v>
      </c>
      <c r="G48" s="26">
        <f ca="1">+OFFSET(Central_weighted!$U$7,G$2,0)</f>
        <v>77.667340247406187</v>
      </c>
    </row>
    <row r="49" spans="3:7" ht="14.65" thickBot="1" x14ac:dyDescent="0.5">
      <c r="C49" s="17" t="s">
        <v>208</v>
      </c>
      <c r="D49" s="24">
        <f ca="1">-OFFSET(Central_weighted!$T$7,D$2,0)</f>
        <v>-24.295139855429579</v>
      </c>
      <c r="E49" s="24">
        <f ca="1">-OFFSET(Central_weighted!$T$7,E$2,0)</f>
        <v>-28.046938271756062</v>
      </c>
      <c r="F49" s="24">
        <f ca="1">-OFFSET(Central_weighted!$T$7,F$2,0)</f>
        <v>-34.847165692950178</v>
      </c>
      <c r="G49" s="26">
        <f ca="1">-OFFSET(Central_weighted!$T$7,G$2,0)</f>
        <v>-24.655851236959084</v>
      </c>
    </row>
    <row r="50" spans="3:7" ht="14.65" thickBot="1" x14ac:dyDescent="0.5">
      <c r="C50" s="17" t="s">
        <v>209</v>
      </c>
      <c r="D50" s="24">
        <f>-'Other costs'!$C$5</f>
        <v>-41.456708932428725</v>
      </c>
      <c r="E50" s="24">
        <f>-(8+5+0.5)</f>
        <v>-13.5</v>
      </c>
      <c r="F50" s="24">
        <f>D50</f>
        <v>-41.456708932428725</v>
      </c>
      <c r="G50" s="26">
        <f>D50</f>
        <v>-41.456708932428725</v>
      </c>
    </row>
    <row r="51" spans="3:7" ht="14.65" thickBot="1" x14ac:dyDescent="0.5">
      <c r="C51" s="18" t="s">
        <v>210</v>
      </c>
      <c r="D51" s="19">
        <f ca="1">SUM(D45:D50)</f>
        <v>343.9432895075837</v>
      </c>
      <c r="E51" s="19">
        <f t="shared" ref="E51:G51" ca="1" si="12">SUM(E45:E50)</f>
        <v>-2019.2618095257008</v>
      </c>
      <c r="F51" s="19">
        <f t="shared" ca="1" si="12"/>
        <v>-84.842811040043586</v>
      </c>
      <c r="G51" s="22">
        <f t="shared" ca="1" si="12"/>
        <v>-169.78528406668698</v>
      </c>
    </row>
    <row r="54" spans="3:7" x14ac:dyDescent="0.45">
      <c r="C54" s="28" t="s">
        <v>235</v>
      </c>
    </row>
    <row r="55" spans="3:7" ht="14.65" thickBot="1" x14ac:dyDescent="0.5"/>
    <row r="56" spans="3:7" ht="14.65" thickBot="1" x14ac:dyDescent="0.5">
      <c r="C56" s="14" t="s">
        <v>360</v>
      </c>
      <c r="D56" s="15" t="s">
        <v>0</v>
      </c>
      <c r="E56" s="15" t="s">
        <v>114</v>
      </c>
      <c r="F56" s="15" t="s">
        <v>201</v>
      </c>
      <c r="G56" s="16" t="s">
        <v>161</v>
      </c>
    </row>
    <row r="57" spans="3:7" ht="14.65" thickBot="1" x14ac:dyDescent="0.5">
      <c r="C57" s="17" t="s">
        <v>202</v>
      </c>
      <c r="D57" s="24">
        <f ca="1">+OFFSET(Central_weighted!$O$8,P$1,0)</f>
        <v>1458.9266681014299</v>
      </c>
      <c r="E57" s="24">
        <f ca="1">+OFFSET(Central_weighted!$O$8,Q$1,0)</f>
        <v>-139.439181241048</v>
      </c>
      <c r="F57" s="24">
        <f ca="1">+OFFSET(Central_weighted!$O$8,R$1,0)</f>
        <v>720.863520908174</v>
      </c>
      <c r="G57" s="25">
        <f ca="1">+OFFSET(Central_weighted!$O$8,S$1,0)</f>
        <v>1181.06206193202</v>
      </c>
    </row>
    <row r="58" spans="3:7" ht="14.65" thickBot="1" x14ac:dyDescent="0.5">
      <c r="C58" s="17" t="s">
        <v>203</v>
      </c>
      <c r="D58" s="24">
        <f ca="1">+OFFSET(Central_weighted!$V$8,P$1,0)</f>
        <v>423.10546106580301</v>
      </c>
      <c r="E58" s="24">
        <f ca="1">+OFFSET(Central_weighted!$V$8,Q$1,0)</f>
        <v>0</v>
      </c>
      <c r="F58" s="24">
        <f ca="1">+OFFSET(Central_weighted!$V$8,R$1,0)</f>
        <v>1008.3464342994681</v>
      </c>
      <c r="G58" s="25">
        <f ca="1">+OFFSET(Central_weighted!$V$8,S$1,0)</f>
        <v>607.4246091185114</v>
      </c>
    </row>
    <row r="59" spans="3:7" ht="14.65" thickBot="1" x14ac:dyDescent="0.5">
      <c r="C59" s="17" t="s">
        <v>204</v>
      </c>
      <c r="D59" s="24">
        <f ca="1">+OFFSET(Central_weighted!$P$8,P$1,0)</f>
        <v>1864.5307783379901</v>
      </c>
      <c r="E59" s="24">
        <f ca="1">+OFFSET(Central_weighted!$P$8,Q$1,0)</f>
        <v>-139.439181241049</v>
      </c>
      <c r="F59" s="24">
        <f ca="1">+OFFSET(Central_weighted!$P$8,R$1,0)</f>
        <v>1716.57255439442</v>
      </c>
      <c r="G59" s="25">
        <f ca="1">+OFFSET(Central_weighted!$P$8,S$1,0)</f>
        <v>1745.6580821648199</v>
      </c>
    </row>
    <row r="60" spans="3:7" ht="14.65" thickBot="1" x14ac:dyDescent="0.5">
      <c r="C60" s="17" t="s">
        <v>205</v>
      </c>
      <c r="D60" s="24">
        <f ca="1">-OFFSET(Central_weighted!$W$8,P$1,0)</f>
        <v>38.224275281526047</v>
      </c>
      <c r="E60" s="24">
        <f ca="1">-OFFSET(Central_weighted!$W$8,Q$1,0)</f>
        <v>37.986524810096121</v>
      </c>
      <c r="F60" s="24">
        <f ca="1">-OFFSET(Central_weighted!$W$8,R$1,0)</f>
        <v>38.224275281526047</v>
      </c>
      <c r="G60" s="25">
        <f ca="1">-OFFSET(Central_weighted!$W$8,S$1,0)</f>
        <v>38.224275281526047</v>
      </c>
    </row>
    <row r="61" spans="3:7" ht="14.65" thickBot="1" x14ac:dyDescent="0.5">
      <c r="C61" s="17" t="s">
        <v>206</v>
      </c>
      <c r="D61" s="24">
        <f>109+98+59</f>
        <v>266</v>
      </c>
      <c r="E61" s="24"/>
      <c r="F61" s="24">
        <f>D61</f>
        <v>266</v>
      </c>
      <c r="G61" s="25">
        <f>F61</f>
        <v>266</v>
      </c>
    </row>
    <row r="62" spans="3:7" ht="14.65" thickBot="1" x14ac:dyDescent="0.5">
      <c r="C62" s="17" t="s">
        <v>207</v>
      </c>
      <c r="D62" s="24">
        <f ca="1">+OFFSET(Central_weighted!$U$8,P$1,0)</f>
        <v>124.52430860397412</v>
      </c>
      <c r="E62" s="24">
        <f ca="1">+OFFSET(Central_weighted!$U$8,Q$1,0)</f>
        <v>177.85845952189743</v>
      </c>
      <c r="F62" s="24">
        <f ca="1">+OFFSET(Central_weighted!$U$8,R$1,0)</f>
        <v>146.23107017567446</v>
      </c>
      <c r="G62" s="25">
        <f ca="1">+OFFSET(Central_weighted!$U$8,S$1,0)</f>
        <v>132.74701583028096</v>
      </c>
    </row>
    <row r="63" spans="3:7" ht="14.65" thickBot="1" x14ac:dyDescent="0.5">
      <c r="C63" s="17" t="s">
        <v>208</v>
      </c>
      <c r="D63" s="24">
        <f ca="1">-OFFSET(Central_weighted!$T$8,P$1,0)</f>
        <v>-42.976753703674731</v>
      </c>
      <c r="E63" s="24">
        <f ca="1">-OFFSET(Central_weighted!$T$8,Q$1,0)</f>
        <v>-46.981666184159991</v>
      </c>
      <c r="F63" s="24">
        <f ca="1">-OFFSET(Central_weighted!$T$8,R$1,0)</f>
        <v>-54.565123165470759</v>
      </c>
      <c r="G63" s="25">
        <f ca="1">-OFFSET(Central_weighted!$T$8,S$1,0)</f>
        <v>-45.438333012563533</v>
      </c>
    </row>
    <row r="64" spans="3:7" ht="14.65" thickBot="1" x14ac:dyDescent="0.5">
      <c r="C64" s="17" t="s">
        <v>209</v>
      </c>
      <c r="D64" s="24">
        <f>-(4+4+5+0+1)</f>
        <v>-14</v>
      </c>
      <c r="E64" s="24">
        <f>-(6+4+0.3)</f>
        <v>-10.3</v>
      </c>
      <c r="F64" s="24">
        <f>D64</f>
        <v>-14</v>
      </c>
      <c r="G64" s="25">
        <f>D64</f>
        <v>-14</v>
      </c>
    </row>
    <row r="65" spans="3:7" ht="14.65" thickBot="1" x14ac:dyDescent="0.5">
      <c r="C65" s="18" t="s">
        <v>210</v>
      </c>
      <c r="D65" s="19">
        <f ca="1">SUM(D59:D64)</f>
        <v>2236.3026085198157</v>
      </c>
      <c r="E65" s="19">
        <f t="shared" ref="E65:G65" ca="1" si="13">SUM(E59:E64)</f>
        <v>19.124136906784553</v>
      </c>
      <c r="F65" s="19">
        <f t="shared" ca="1" si="13"/>
        <v>2098.4627766861499</v>
      </c>
      <c r="G65" s="105">
        <f t="shared" ca="1" si="13"/>
        <v>2123.1910402640633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B620D-17DE-42B8-A5F2-16C3FF65A227}">
  <sheetPr>
    <tabColor theme="6"/>
  </sheetPr>
  <dimension ref="A1:S13"/>
  <sheetViews>
    <sheetView workbookViewId="0">
      <pane xSplit="4" ySplit="3" topLeftCell="E4" activePane="bottomRight" state="frozen"/>
      <selection activeCell="A9" sqref="A9"/>
      <selection pane="topRight" activeCell="A9" sqref="A9"/>
      <selection pane="bottomLeft" activeCell="A9" sqref="A9"/>
      <selection pane="bottomRight" activeCell="D8" sqref="D8"/>
    </sheetView>
  </sheetViews>
  <sheetFormatPr defaultRowHeight="16.5" customHeight="1" x14ac:dyDescent="0.45"/>
  <cols>
    <col min="1" max="1" width="39.59765625" bestFit="1" customWidth="1"/>
    <col min="3" max="3" width="57" style="67" customWidth="1"/>
    <col min="4" max="4" width="28.86328125" bestFit="1" customWidth="1"/>
    <col min="5" max="16" width="14.59765625" customWidth="1"/>
    <col min="18" max="19" width="10.6640625" bestFit="1" customWidth="1"/>
  </cols>
  <sheetData>
    <row r="1" spans="1:19" ht="16.5" customHeight="1" x14ac:dyDescent="0.45">
      <c r="A1" s="8" t="s">
        <v>321</v>
      </c>
      <c r="E1" s="68">
        <v>2</v>
      </c>
      <c r="F1" s="68">
        <v>3</v>
      </c>
      <c r="G1" s="68">
        <v>4</v>
      </c>
      <c r="H1" s="68">
        <v>5</v>
      </c>
      <c r="I1" s="68">
        <v>6</v>
      </c>
      <c r="J1" s="68">
        <v>7</v>
      </c>
      <c r="K1" s="68">
        <v>8</v>
      </c>
      <c r="L1" s="68">
        <v>9</v>
      </c>
      <c r="M1" s="68">
        <v>10</v>
      </c>
      <c r="N1" s="68">
        <v>11</v>
      </c>
      <c r="O1" s="68">
        <v>12</v>
      </c>
      <c r="P1" s="68">
        <v>13</v>
      </c>
    </row>
    <row r="3" spans="1:19" s="67" customFormat="1" ht="47.25" x14ac:dyDescent="0.45">
      <c r="A3" s="69"/>
      <c r="B3" s="70" t="s">
        <v>322</v>
      </c>
      <c r="C3" s="70" t="s">
        <v>193</v>
      </c>
      <c r="D3" s="70" t="s">
        <v>323</v>
      </c>
      <c r="E3" s="70" t="s">
        <v>202</v>
      </c>
      <c r="F3" s="70" t="s">
        <v>324</v>
      </c>
      <c r="G3" s="70" t="s">
        <v>199</v>
      </c>
      <c r="H3" s="70" t="s">
        <v>325</v>
      </c>
      <c r="I3" s="70" t="s">
        <v>326</v>
      </c>
      <c r="J3" s="70" t="s">
        <v>327</v>
      </c>
      <c r="K3" s="70" t="s">
        <v>328</v>
      </c>
      <c r="L3" s="70" t="s">
        <v>211</v>
      </c>
      <c r="M3" s="70" t="s">
        <v>329</v>
      </c>
      <c r="N3" s="70" t="s">
        <v>330</v>
      </c>
      <c r="O3" s="70" t="s">
        <v>210</v>
      </c>
      <c r="P3" s="70" t="s">
        <v>331</v>
      </c>
      <c r="R3" s="70" t="s">
        <v>208</v>
      </c>
      <c r="S3" s="70" t="s">
        <v>332</v>
      </c>
    </row>
    <row r="4" spans="1:19" ht="16.5" customHeight="1" x14ac:dyDescent="0.45">
      <c r="A4" s="70" t="s">
        <v>333</v>
      </c>
      <c r="B4" s="71">
        <v>1</v>
      </c>
      <c r="C4" s="33" t="s">
        <v>334</v>
      </c>
      <c r="D4" s="33" t="s">
        <v>0</v>
      </c>
      <c r="E4" s="72">
        <v>771.8244048210239</v>
      </c>
      <c r="F4" s="72">
        <v>-397.00691144590303</v>
      </c>
      <c r="G4" s="72">
        <v>-33.735280909946297</v>
      </c>
      <c r="H4" s="72">
        <v>19312.306574190101</v>
      </c>
      <c r="I4" s="72">
        <v>19735.412019016603</v>
      </c>
      <c r="J4" s="72">
        <v>3716.0701421845497</v>
      </c>
      <c r="K4" s="72">
        <v>3292.9646988873401</v>
      </c>
      <c r="L4" s="72">
        <v>-50.804022677958699</v>
      </c>
      <c r="M4" s="72">
        <v>423.10544482651903</v>
      </c>
      <c r="N4" s="72">
        <v>-423.10544329721199</v>
      </c>
      <c r="O4" s="72">
        <v>1279.46915323544</v>
      </c>
      <c r="P4" s="72">
        <v>110.63783696852001</v>
      </c>
      <c r="Q4" s="73"/>
      <c r="R4" s="72">
        <v>15.507659206772759</v>
      </c>
      <c r="S4" s="72">
        <v>49.242940116719268</v>
      </c>
    </row>
    <row r="5" spans="1:19" ht="16.5" customHeight="1" x14ac:dyDescent="0.45">
      <c r="A5" s="74"/>
      <c r="B5" s="75">
        <v>2</v>
      </c>
      <c r="C5" s="1" t="s">
        <v>335</v>
      </c>
      <c r="D5" s="1" t="s">
        <v>336</v>
      </c>
      <c r="E5" s="76">
        <v>1666.0136211347899</v>
      </c>
      <c r="F5" s="76">
        <v>-356.880969806981</v>
      </c>
      <c r="G5" s="76">
        <v>-52.033424449002695</v>
      </c>
      <c r="H5" s="76">
        <v>19312.306574190101</v>
      </c>
      <c r="I5" s="76">
        <v>19727.334092825</v>
      </c>
      <c r="J5" s="76">
        <v>3716.0701421845597</v>
      </c>
      <c r="K5" s="76">
        <v>3301.0426250790101</v>
      </c>
      <c r="L5" s="76">
        <v>-50.922426848357098</v>
      </c>
      <c r="M5" s="76">
        <v>415.02751863485298</v>
      </c>
      <c r="N5" s="76">
        <v>-415.02751710554702</v>
      </c>
      <c r="O5" s="76">
        <v>2183.9969910669997</v>
      </c>
      <c r="P5" s="76">
        <v>161.10240012523201</v>
      </c>
      <c r="R5" s="76">
        <v>27.341208809685234</v>
      </c>
      <c r="S5" s="76">
        <v>79.374633258687808</v>
      </c>
    </row>
    <row r="6" spans="1:19" ht="16.5" customHeight="1" x14ac:dyDescent="0.45">
      <c r="A6" s="74"/>
      <c r="B6" s="75">
        <v>3</v>
      </c>
      <c r="C6" s="1" t="s">
        <v>337</v>
      </c>
      <c r="D6" s="1" t="s">
        <v>338</v>
      </c>
      <c r="E6" s="76">
        <v>-21.5085580023222</v>
      </c>
      <c r="F6" s="76">
        <v>-312.43347679104301</v>
      </c>
      <c r="G6" s="76">
        <v>-54.070008336179299</v>
      </c>
      <c r="H6" s="76">
        <v>19312.306574190101</v>
      </c>
      <c r="I6" s="76">
        <v>19735.6187287211</v>
      </c>
      <c r="J6" s="76">
        <v>3716.0701421845497</v>
      </c>
      <c r="K6" s="76">
        <v>3292.75798918292</v>
      </c>
      <c r="L6" s="76">
        <v>-51.953259611439698</v>
      </c>
      <c r="M6" s="76">
        <v>423.31215453093699</v>
      </c>
      <c r="N6" s="76">
        <v>-423.31215300163103</v>
      </c>
      <c r="O6" s="76">
        <v>507.82686447623399</v>
      </c>
      <c r="P6" s="76">
        <v>216.90194568751201</v>
      </c>
      <c r="R6" s="76">
        <v>56.439037483868226</v>
      </c>
      <c r="S6" s="76">
        <v>110.50904582004752</v>
      </c>
    </row>
    <row r="7" spans="1:19" ht="16.5" customHeight="1" x14ac:dyDescent="0.45">
      <c r="A7" s="74"/>
      <c r="B7" s="75">
        <v>4</v>
      </c>
      <c r="C7" s="1" t="s">
        <v>375</v>
      </c>
      <c r="D7" s="1" t="s">
        <v>339</v>
      </c>
      <c r="E7" s="76">
        <v>2118.76321813813</v>
      </c>
      <c r="F7" s="76">
        <v>-328.466307554313</v>
      </c>
      <c r="G7" s="76">
        <v>-74.125079537519795</v>
      </c>
      <c r="H7" s="76">
        <v>19312.306574190101</v>
      </c>
      <c r="I7" s="76">
        <v>19726.168993556199</v>
      </c>
      <c r="J7" s="76">
        <v>3716.0701421845497</v>
      </c>
      <c r="K7" s="76">
        <v>3302.2077243477997</v>
      </c>
      <c r="L7" s="76">
        <v>-51.429401640740295</v>
      </c>
      <c r="M7" s="76">
        <v>413.86241936605398</v>
      </c>
      <c r="N7" s="76">
        <v>-413.86241783675098</v>
      </c>
      <c r="O7" s="76">
        <v>2658.18011868245</v>
      </c>
      <c r="P7" s="76">
        <v>210.95059299000098</v>
      </c>
      <c r="R7" s="76">
        <v>54.597088765324429</v>
      </c>
      <c r="S7" s="76">
        <v>128.72216830284415</v>
      </c>
    </row>
    <row r="8" spans="1:19" ht="16.5" customHeight="1" x14ac:dyDescent="0.45">
      <c r="A8" s="74"/>
      <c r="B8" s="75">
        <v>5</v>
      </c>
      <c r="C8" s="1" t="s">
        <v>376</v>
      </c>
      <c r="D8" s="1" t="s">
        <v>340</v>
      </c>
      <c r="E8" s="76">
        <v>1212.4823572673699</v>
      </c>
      <c r="F8" s="76">
        <v>-401.52300741434698</v>
      </c>
      <c r="G8" s="76">
        <v>-38.000499886155396</v>
      </c>
      <c r="H8" s="76">
        <v>19312.306574190101</v>
      </c>
      <c r="I8" s="76">
        <v>19728.122733866199</v>
      </c>
      <c r="J8" s="76">
        <v>3716.0701421845497</v>
      </c>
      <c r="K8" s="76">
        <v>3300.2539840377899</v>
      </c>
      <c r="L8" s="76">
        <v>-51.046058221593995</v>
      </c>
      <c r="M8" s="76">
        <v>415.81615967607803</v>
      </c>
      <c r="N8" s="76">
        <v>-415.816158146764</v>
      </c>
      <c r="O8" s="76">
        <v>1717.34507505119</v>
      </c>
      <c r="P8" s="76">
        <v>103.33971036948</v>
      </c>
      <c r="R8" s="76">
        <v>14.954598331128576</v>
      </c>
      <c r="S8" s="76">
        <v>52.955098217283954</v>
      </c>
    </row>
    <row r="9" spans="1:19" ht="16.5" customHeight="1" x14ac:dyDescent="0.45">
      <c r="A9" s="74"/>
      <c r="B9" s="75">
        <v>6</v>
      </c>
      <c r="C9" s="1" t="s">
        <v>341</v>
      </c>
      <c r="D9" s="1" t="s">
        <v>342</v>
      </c>
      <c r="E9" s="76">
        <v>1828.6034491302901</v>
      </c>
      <c r="F9" s="76">
        <v>-403.36250642205698</v>
      </c>
      <c r="G9" s="76">
        <v>-6.9348759457980007</v>
      </c>
      <c r="H9" s="76">
        <v>19312.306574190101</v>
      </c>
      <c r="I9" s="76">
        <v>19735.4120352559</v>
      </c>
      <c r="J9" s="76">
        <v>3716.0701421845497</v>
      </c>
      <c r="K9" s="76">
        <v>3292.9646826480498</v>
      </c>
      <c r="L9" s="76">
        <v>-9.8683858938267015</v>
      </c>
      <c r="M9" s="76">
        <v>423.10546106580699</v>
      </c>
      <c r="N9" s="76">
        <v>-423.10545953650097</v>
      </c>
      <c r="O9" s="76">
        <v>2268.5121720357197</v>
      </c>
      <c r="P9" s="76">
        <v>36.546216483374799</v>
      </c>
      <c r="R9" s="76">
        <v>-1.7340076139190019</v>
      </c>
      <c r="S9" s="76">
        <v>5.2008683318790885</v>
      </c>
    </row>
    <row r="10" spans="1:19" ht="16.5" customHeight="1" x14ac:dyDescent="0.45">
      <c r="A10" s="74"/>
      <c r="B10" s="75">
        <v>7</v>
      </c>
      <c r="C10" s="1" t="s">
        <v>343</v>
      </c>
      <c r="D10" s="1" t="s">
        <v>344</v>
      </c>
      <c r="E10" s="76">
        <v>769.09196556069799</v>
      </c>
      <c r="F10" s="76">
        <v>-398.20619877077502</v>
      </c>
      <c r="G10" s="76">
        <v>-33.961537271195596</v>
      </c>
      <c r="H10" s="76">
        <v>19312.306574190101</v>
      </c>
      <c r="I10" s="76">
        <v>19735.411942660703</v>
      </c>
      <c r="J10" s="76">
        <v>3716.0701421845497</v>
      </c>
      <c r="K10" s="76">
        <v>3292.9647752432397</v>
      </c>
      <c r="L10" s="76">
        <v>-53.549578918675202</v>
      </c>
      <c r="M10" s="76">
        <v>423.10536847062303</v>
      </c>
      <c r="N10" s="76">
        <v>-423.10536694131702</v>
      </c>
      <c r="O10" s="76">
        <v>1279.7084502211899</v>
      </c>
      <c r="P10" s="76">
        <v>112.410285889718</v>
      </c>
      <c r="R10" s="76">
        <v>16.002646593801629</v>
      </c>
      <c r="S10" s="76">
        <v>49.964183864997253</v>
      </c>
    </row>
    <row r="11" spans="1:19" ht="16.5" customHeight="1" x14ac:dyDescent="0.45">
      <c r="A11" s="74"/>
      <c r="B11" s="75">
        <v>8</v>
      </c>
      <c r="C11" s="1" t="s">
        <v>345</v>
      </c>
      <c r="D11" s="1" t="s">
        <v>346</v>
      </c>
      <c r="E11" s="76">
        <v>470.00872157471503</v>
      </c>
      <c r="F11" s="76">
        <v>-320.45146519764205</v>
      </c>
      <c r="G11" s="76">
        <v>-36.577421227358101</v>
      </c>
      <c r="H11" s="76">
        <v>19312.306574190101</v>
      </c>
      <c r="I11" s="76">
        <v>19656.665144311402</v>
      </c>
      <c r="J11" s="76">
        <v>3716.0701421845497</v>
      </c>
      <c r="K11" s="76">
        <v>3371.7115734693798</v>
      </c>
      <c r="L11" s="76">
        <v>-50.804022677958699</v>
      </c>
      <c r="M11" s="76">
        <v>344.358570121269</v>
      </c>
      <c r="N11" s="76">
        <v>-344.35856871517802</v>
      </c>
      <c r="O11" s="76">
        <v>901.74873560130095</v>
      </c>
      <c r="P11" s="76">
        <v>111.28854882894299</v>
      </c>
      <c r="R11" s="76">
        <v>7.9210378012314084</v>
      </c>
      <c r="S11" s="76">
        <v>44.498459028589522</v>
      </c>
    </row>
    <row r="12" spans="1:19" ht="16.5" customHeight="1" x14ac:dyDescent="0.45">
      <c r="A12" s="77"/>
      <c r="B12" s="78">
        <v>9</v>
      </c>
      <c r="C12" s="42" t="s">
        <v>347</v>
      </c>
      <c r="D12" s="42" t="s">
        <v>348</v>
      </c>
      <c r="E12" s="79">
        <v>726.75896198605392</v>
      </c>
      <c r="F12" s="79">
        <v>-351.65166487416201</v>
      </c>
      <c r="G12" s="79">
        <v>-34.915214598459599</v>
      </c>
      <c r="H12" s="79">
        <v>19312.306574190101</v>
      </c>
      <c r="I12" s="79">
        <v>19735.7040883398</v>
      </c>
      <c r="J12" s="79">
        <v>3716.0701421845497</v>
      </c>
      <c r="K12" s="79">
        <v>3292.6726295641297</v>
      </c>
      <c r="L12" s="79">
        <v>-50.486349421704503</v>
      </c>
      <c r="M12" s="79">
        <v>423.39751414973</v>
      </c>
      <c r="N12" s="79">
        <v>-423.39751262042199</v>
      </c>
      <c r="O12" s="79">
        <v>1235.55804015594</v>
      </c>
      <c r="P12" s="79">
        <v>157.14741329573198</v>
      </c>
      <c r="Q12" s="104"/>
      <c r="R12" s="79">
        <v>37.375544588390618</v>
      </c>
      <c r="S12" s="79">
        <v>72.29075918685021</v>
      </c>
    </row>
    <row r="13" spans="1:19" ht="16.5" customHeight="1" x14ac:dyDescent="0.45">
      <c r="A13" s="74"/>
      <c r="B13" s="75"/>
      <c r="C13" s="1"/>
      <c r="D13" s="1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R13" s="76"/>
      <c r="S13" s="7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C6BF-5F28-4EEB-BC1E-15E2684D3640}">
  <sheetPr>
    <tabColor theme="6"/>
  </sheetPr>
  <dimension ref="B1:F37"/>
  <sheetViews>
    <sheetView workbookViewId="0">
      <selection activeCell="C59" sqref="C59"/>
    </sheetView>
  </sheetViews>
  <sheetFormatPr defaultColWidth="8.86328125" defaultRowHeight="11.65" x14ac:dyDescent="0.35"/>
  <cols>
    <col min="1" max="1" width="8.86328125" style="1"/>
    <col min="2" max="2" width="45.33203125" style="1" bestFit="1" customWidth="1"/>
    <col min="3" max="3" width="13.6640625" style="1" customWidth="1"/>
    <col min="4" max="4" width="13.1328125" style="1" customWidth="1"/>
    <col min="5" max="5" width="18.19921875" style="1" customWidth="1"/>
    <col min="6" max="6" width="18.06640625" style="1" customWidth="1"/>
    <col min="7" max="16384" width="8.86328125" style="1"/>
  </cols>
  <sheetData>
    <row r="1" spans="2:6" x14ac:dyDescent="0.35">
      <c r="B1" s="13" t="s">
        <v>290</v>
      </c>
    </row>
    <row r="2" spans="2:6" x14ac:dyDescent="0.35">
      <c r="B2" s="100"/>
      <c r="C2" s="48" t="s">
        <v>291</v>
      </c>
      <c r="D2" s="48" t="s">
        <v>114</v>
      </c>
    </row>
    <row r="3" spans="2:6" x14ac:dyDescent="0.35">
      <c r="B3" s="1" t="s">
        <v>119</v>
      </c>
      <c r="C3" s="47">
        <f>SUM($E$13,$E$20,$E$28,$C$32,$C$37)</f>
        <v>27.272333676397366</v>
      </c>
      <c r="D3" s="47">
        <f>+SUM($F$13,$F$20,$F$28)</f>
        <v>9.48</v>
      </c>
    </row>
    <row r="4" spans="2:6" x14ac:dyDescent="0.35">
      <c r="B4" s="1" t="s">
        <v>293</v>
      </c>
      <c r="C4" s="47">
        <f>+SUM($E$13,$E$20,$E$28)*0.5+$C$33+$C$37</f>
        <v>13.916332716280724</v>
      </c>
      <c r="D4" s="47">
        <f>+SUM($F$13,$F$20,$F$28)*0.5</f>
        <v>4.74</v>
      </c>
    </row>
    <row r="5" spans="2:6" x14ac:dyDescent="0.35">
      <c r="B5" s="42" t="s">
        <v>294</v>
      </c>
      <c r="C5" s="99">
        <f>+SUM($E$13,$E$20,$E$28)*1.5+$C$34+$C$37</f>
        <v>41.456708932428725</v>
      </c>
      <c r="D5" s="99">
        <f>+SUM($F$13,$F$20,$F$28)*1.5</f>
        <v>14.22</v>
      </c>
    </row>
    <row r="7" spans="2:6" ht="12" thickBot="1" x14ac:dyDescent="0.4">
      <c r="B7" s="8" t="s">
        <v>243</v>
      </c>
    </row>
    <row r="8" spans="2:6" ht="23.65" thickBot="1" x14ac:dyDescent="0.4">
      <c r="B8" s="57" t="s">
        <v>246</v>
      </c>
      <c r="C8" s="58" t="s">
        <v>247</v>
      </c>
      <c r="D8" s="59" t="s">
        <v>248</v>
      </c>
      <c r="E8" s="58" t="s">
        <v>288</v>
      </c>
      <c r="F8" s="59" t="s">
        <v>292</v>
      </c>
    </row>
    <row r="9" spans="2:6" ht="12" thickBot="1" x14ac:dyDescent="0.4">
      <c r="B9" s="60" t="s">
        <v>249</v>
      </c>
      <c r="C9" s="61">
        <v>4080000</v>
      </c>
      <c r="D9" s="61">
        <v>1950000</v>
      </c>
      <c r="E9" s="65">
        <f>+C9/1000000</f>
        <v>4.08</v>
      </c>
      <c r="F9" s="65">
        <f>+D9/1000000</f>
        <v>1.95</v>
      </c>
    </row>
    <row r="10" spans="2:6" ht="12" thickBot="1" x14ac:dyDescent="0.4">
      <c r="B10" s="60" t="s">
        <v>252</v>
      </c>
      <c r="C10" s="61">
        <v>750000</v>
      </c>
      <c r="D10" s="61">
        <v>560000</v>
      </c>
      <c r="E10" s="65">
        <f t="shared" ref="E10:E13" si="0">+C10/1000000</f>
        <v>0.75</v>
      </c>
      <c r="F10" s="65">
        <f t="shared" ref="F10:F13" si="1">+D10/1000000</f>
        <v>0.56000000000000005</v>
      </c>
    </row>
    <row r="11" spans="2:6" ht="12" thickBot="1" x14ac:dyDescent="0.4">
      <c r="B11" s="60" t="s">
        <v>256</v>
      </c>
      <c r="C11" s="61">
        <v>1500000</v>
      </c>
      <c r="D11" s="61">
        <v>1500000</v>
      </c>
      <c r="E11" s="65">
        <f t="shared" si="0"/>
        <v>1.5</v>
      </c>
      <c r="F11" s="65">
        <f t="shared" si="1"/>
        <v>1.5</v>
      </c>
    </row>
    <row r="12" spans="2:6" ht="24.95" customHeight="1" thickBot="1" x14ac:dyDescent="0.4">
      <c r="B12" s="60" t="s">
        <v>257</v>
      </c>
      <c r="C12" s="61">
        <v>1500000</v>
      </c>
      <c r="D12" s="61">
        <v>1500000</v>
      </c>
      <c r="E12" s="65">
        <f t="shared" si="0"/>
        <v>1.5</v>
      </c>
      <c r="F12" s="65">
        <f t="shared" si="1"/>
        <v>1.5</v>
      </c>
    </row>
    <row r="13" spans="2:6" ht="12" thickBot="1" x14ac:dyDescent="0.4">
      <c r="B13" s="62" t="s">
        <v>147</v>
      </c>
      <c r="C13" s="63">
        <v>7830000</v>
      </c>
      <c r="D13" s="63">
        <v>5510000</v>
      </c>
      <c r="E13" s="66">
        <f t="shared" si="0"/>
        <v>7.83</v>
      </c>
      <c r="F13" s="66">
        <f t="shared" si="1"/>
        <v>5.51</v>
      </c>
    </row>
    <row r="15" spans="2:6" ht="12" thickBot="1" x14ac:dyDescent="0.4">
      <c r="B15" s="8" t="s">
        <v>244</v>
      </c>
    </row>
    <row r="16" spans="2:6" ht="23.65" thickBot="1" x14ac:dyDescent="0.4">
      <c r="B16" s="57" t="s">
        <v>246</v>
      </c>
      <c r="C16" s="58" t="s">
        <v>247</v>
      </c>
      <c r="D16" s="59" t="s">
        <v>248</v>
      </c>
      <c r="E16" s="58" t="s">
        <v>288</v>
      </c>
      <c r="F16" s="59" t="s">
        <v>292</v>
      </c>
    </row>
    <row r="17" spans="2:6" ht="12" thickBot="1" x14ac:dyDescent="0.4">
      <c r="B17" s="60" t="s">
        <v>250</v>
      </c>
      <c r="C17" s="61">
        <v>6440000</v>
      </c>
      <c r="D17" s="61">
        <v>2150000</v>
      </c>
      <c r="E17" s="65">
        <f>C17/1000000</f>
        <v>6.44</v>
      </c>
      <c r="F17" s="65">
        <f>+D17/1000000</f>
        <v>2.15</v>
      </c>
    </row>
    <row r="18" spans="2:6" ht="12" thickBot="1" x14ac:dyDescent="0.4">
      <c r="B18" s="60" t="s">
        <v>253</v>
      </c>
      <c r="C18" s="61">
        <v>670000</v>
      </c>
      <c r="D18" s="61" t="s">
        <v>254</v>
      </c>
      <c r="E18" s="65">
        <f t="shared" ref="E18:E20" si="2">C18/1000000</f>
        <v>0.67</v>
      </c>
      <c r="F18" s="65">
        <v>0</v>
      </c>
    </row>
    <row r="19" spans="2:6" ht="12" thickBot="1" x14ac:dyDescent="0.4">
      <c r="B19" s="60" t="s">
        <v>257</v>
      </c>
      <c r="C19" s="61">
        <v>1500000</v>
      </c>
      <c r="D19" s="61">
        <v>1500000</v>
      </c>
      <c r="E19" s="65">
        <f t="shared" si="2"/>
        <v>1.5</v>
      </c>
      <c r="F19" s="65">
        <f t="shared" ref="F19:F20" si="3">+D19/1000000</f>
        <v>1.5</v>
      </c>
    </row>
    <row r="20" spans="2:6" ht="12" thickBot="1" x14ac:dyDescent="0.4">
      <c r="B20" s="62" t="s">
        <v>147</v>
      </c>
      <c r="C20" s="63">
        <v>8610000</v>
      </c>
      <c r="D20" s="63">
        <v>3650000</v>
      </c>
      <c r="E20" s="66">
        <f t="shared" si="2"/>
        <v>8.61</v>
      </c>
      <c r="F20" s="66">
        <f t="shared" si="3"/>
        <v>3.65</v>
      </c>
    </row>
    <row r="22" spans="2:6" ht="12" thickBot="1" x14ac:dyDescent="0.4">
      <c r="B22" s="8" t="s">
        <v>245</v>
      </c>
    </row>
    <row r="23" spans="2:6" ht="23.65" thickBot="1" x14ac:dyDescent="0.4">
      <c r="B23" s="57" t="s">
        <v>246</v>
      </c>
      <c r="C23" s="58" t="s">
        <v>247</v>
      </c>
      <c r="D23" s="59" t="s">
        <v>248</v>
      </c>
      <c r="E23" s="58" t="s">
        <v>288</v>
      </c>
      <c r="F23" s="59" t="s">
        <v>292</v>
      </c>
    </row>
    <row r="24" spans="2:6" ht="12" thickBot="1" x14ac:dyDescent="0.4">
      <c r="B24" s="60" t="s">
        <v>251</v>
      </c>
      <c r="C24" s="61">
        <v>1140000</v>
      </c>
      <c r="D24" s="106">
        <v>320000</v>
      </c>
      <c r="E24" s="65">
        <f>+C24/1000000</f>
        <v>1.1399999999999999</v>
      </c>
      <c r="F24" s="109">
        <f>+D24/1000000</f>
        <v>0.32</v>
      </c>
    </row>
    <row r="25" spans="2:6" ht="12" thickBot="1" x14ac:dyDescent="0.4">
      <c r="B25" s="60" t="s">
        <v>255</v>
      </c>
      <c r="C25" s="61">
        <v>1970000</v>
      </c>
      <c r="D25" s="107"/>
      <c r="E25" s="65">
        <f t="shared" ref="E25:E28" si="4">+C25/1000000</f>
        <v>1.97</v>
      </c>
      <c r="F25" s="110"/>
    </row>
    <row r="26" spans="2:6" ht="12" thickBot="1" x14ac:dyDescent="0.4">
      <c r="B26" s="60" t="s">
        <v>258</v>
      </c>
      <c r="C26" s="61">
        <v>5770000</v>
      </c>
      <c r="D26" s="108"/>
      <c r="E26" s="65">
        <f t="shared" si="4"/>
        <v>5.77</v>
      </c>
      <c r="F26" s="111"/>
    </row>
    <row r="27" spans="2:6" ht="12" thickBot="1" x14ac:dyDescent="0.4">
      <c r="B27" s="60" t="s">
        <v>259</v>
      </c>
      <c r="C27" s="61">
        <v>370000</v>
      </c>
      <c r="D27" s="64" t="s">
        <v>260</v>
      </c>
      <c r="E27" s="65">
        <f t="shared" si="4"/>
        <v>0.37</v>
      </c>
      <c r="F27" s="65">
        <v>0</v>
      </c>
    </row>
    <row r="28" spans="2:6" ht="12" thickBot="1" x14ac:dyDescent="0.4">
      <c r="B28" s="62" t="s">
        <v>147</v>
      </c>
      <c r="C28" s="63">
        <v>9250000</v>
      </c>
      <c r="D28" s="63">
        <v>320000</v>
      </c>
      <c r="E28" s="66">
        <f t="shared" si="4"/>
        <v>9.25</v>
      </c>
      <c r="F28" s="66">
        <f>+D28/1000000</f>
        <v>0.32</v>
      </c>
    </row>
    <row r="31" spans="2:6" x14ac:dyDescent="0.35">
      <c r="B31" s="48" t="s">
        <v>287</v>
      </c>
      <c r="C31" s="55"/>
    </row>
    <row r="32" spans="2:6" x14ac:dyDescent="0.35">
      <c r="B32" s="1" t="s">
        <v>119</v>
      </c>
      <c r="C32" s="47">
        <f>+'Investment efficiencies'!D17/1000000</f>
        <v>0.52315029383397904</v>
      </c>
    </row>
    <row r="33" spans="2:3" x14ac:dyDescent="0.35">
      <c r="B33" s="1" t="s">
        <v>293</v>
      </c>
      <c r="C33" s="47">
        <f>+'Investment efficiencies'!B17/1000000</f>
        <v>1.21493337173347E-2</v>
      </c>
    </row>
    <row r="34" spans="2:3" x14ac:dyDescent="0.35">
      <c r="B34" s="42" t="s">
        <v>294</v>
      </c>
      <c r="C34" s="99">
        <f>+'Investment efficiencies'!E17/1000000</f>
        <v>1.8625255498653401</v>
      </c>
    </row>
    <row r="37" spans="2:3" x14ac:dyDescent="0.35">
      <c r="B37" s="97" t="s">
        <v>289</v>
      </c>
      <c r="C37" s="98">
        <v>1.0591833825633898</v>
      </c>
    </row>
  </sheetData>
  <mergeCells count="2">
    <mergeCell ref="D24:D26"/>
    <mergeCell ref="F24:F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8A8A-8E14-41B1-BA83-B8CD03336FCE}">
  <sheetPr>
    <tabColor theme="6"/>
  </sheetPr>
  <dimension ref="A1:H34"/>
  <sheetViews>
    <sheetView workbookViewId="0">
      <selection activeCell="D8" sqref="D8"/>
    </sheetView>
  </sheetViews>
  <sheetFormatPr defaultRowHeight="14.25" x14ac:dyDescent="0.45"/>
  <cols>
    <col min="1" max="1" width="33.46484375" customWidth="1"/>
    <col min="2" max="2" width="9.796875" bestFit="1" customWidth="1"/>
    <col min="3" max="3" width="13.1328125" customWidth="1"/>
    <col min="4" max="4" width="12.06640625" bestFit="1" customWidth="1"/>
    <col min="5" max="5" width="15.1328125" customWidth="1"/>
  </cols>
  <sheetData>
    <row r="1" spans="1:6" x14ac:dyDescent="0.45">
      <c r="A1" s="1"/>
      <c r="C1" s="1"/>
      <c r="D1" s="1"/>
      <c r="E1" s="1"/>
      <c r="F1" s="1"/>
    </row>
    <row r="2" spans="1:6" x14ac:dyDescent="0.45">
      <c r="A2" s="8" t="s">
        <v>261</v>
      </c>
      <c r="B2" s="1"/>
      <c r="C2" s="1"/>
      <c r="D2" s="1"/>
      <c r="F2" s="1"/>
    </row>
    <row r="3" spans="1:6" x14ac:dyDescent="0.45">
      <c r="A3" s="42"/>
      <c r="B3" s="46" t="s">
        <v>0</v>
      </c>
      <c r="C3" s="46" t="s">
        <v>262</v>
      </c>
      <c r="D3" s="46" t="s">
        <v>263</v>
      </c>
      <c r="F3" s="1"/>
    </row>
    <row r="4" spans="1:6" x14ac:dyDescent="0.45">
      <c r="A4" s="8" t="s">
        <v>264</v>
      </c>
      <c r="B4" s="2">
        <f>+D14/1000000</f>
        <v>39.7691619593894</v>
      </c>
      <c r="C4" s="47">
        <f>+B14/1000000</f>
        <v>7.6708216060694694</v>
      </c>
      <c r="D4" s="47">
        <f>+E14/1000000</f>
        <v>109.12732939768601</v>
      </c>
      <c r="F4" s="1"/>
    </row>
    <row r="5" spans="1:6" x14ac:dyDescent="0.45">
      <c r="A5" s="8" t="s">
        <v>265</v>
      </c>
      <c r="B5" s="2">
        <f>+D22/1000000</f>
        <v>31.2705899841662</v>
      </c>
      <c r="C5" s="47">
        <f>+B22/1000000</f>
        <v>11.300440659817001</v>
      </c>
      <c r="D5" s="47">
        <f>+E22/1000000</f>
        <v>59.330249497535803</v>
      </c>
      <c r="F5" s="1"/>
    </row>
    <row r="6" spans="1:6" x14ac:dyDescent="0.45">
      <c r="A6" s="8" t="s">
        <v>266</v>
      </c>
      <c r="B6" s="2">
        <f t="shared" ref="B6:D7" si="0">+B26/1000000</f>
        <v>30.296279011597502</v>
      </c>
      <c r="C6" s="47">
        <f t="shared" si="0"/>
        <v>6.2162475874129468</v>
      </c>
      <c r="D6" s="47">
        <f t="shared" si="0"/>
        <v>54.376310435782059</v>
      </c>
      <c r="F6" s="1"/>
    </row>
    <row r="7" spans="1:6" x14ac:dyDescent="0.45">
      <c r="A7" s="8" t="s">
        <v>267</v>
      </c>
      <c r="B7" s="2">
        <f t="shared" si="0"/>
        <v>18.816650745897689</v>
      </c>
      <c r="C7" s="47">
        <f t="shared" si="0"/>
        <v>3.1394210878696609</v>
      </c>
      <c r="D7" s="47">
        <f t="shared" si="0"/>
        <v>43.892267886214391</v>
      </c>
      <c r="F7" s="1"/>
    </row>
    <row r="8" spans="1:6" x14ac:dyDescent="0.45">
      <c r="A8" s="48" t="s">
        <v>268</v>
      </c>
      <c r="B8" s="49">
        <f>+SUM(B4:B7)</f>
        <v>120.1526817010508</v>
      </c>
      <c r="C8" s="50">
        <f>+SUM(C4:C7)</f>
        <v>28.326930941169078</v>
      </c>
      <c r="D8" s="50">
        <f>+SUM(D4:D7)</f>
        <v>266.72615721721826</v>
      </c>
      <c r="F8" s="1"/>
    </row>
    <row r="9" spans="1:6" x14ac:dyDescent="0.45">
      <c r="A9" s="1"/>
      <c r="B9" s="1"/>
      <c r="C9" s="1"/>
      <c r="D9" s="1"/>
      <c r="E9" s="1"/>
      <c r="F9" s="1"/>
    </row>
    <row r="10" spans="1:6" x14ac:dyDescent="0.45">
      <c r="A10" s="1"/>
      <c r="B10" s="1"/>
      <c r="C10" s="1"/>
      <c r="D10" s="1"/>
      <c r="E10" s="1"/>
      <c r="F10" s="1"/>
    </row>
    <row r="11" spans="1:6" x14ac:dyDescent="0.45">
      <c r="A11" s="8" t="s">
        <v>269</v>
      </c>
      <c r="B11" s="1"/>
      <c r="C11" s="1"/>
      <c r="D11" s="1"/>
      <c r="E11" s="1"/>
      <c r="F11" s="1"/>
    </row>
    <row r="12" spans="1:6" x14ac:dyDescent="0.45">
      <c r="A12" s="48" t="s">
        <v>270</v>
      </c>
      <c r="B12" s="48" t="s">
        <v>271</v>
      </c>
      <c r="C12" s="48" t="s">
        <v>272</v>
      </c>
      <c r="D12" s="48" t="s">
        <v>119</v>
      </c>
      <c r="E12" s="48" t="s">
        <v>273</v>
      </c>
      <c r="F12" s="1"/>
    </row>
    <row r="13" spans="1:6" x14ac:dyDescent="0.45">
      <c r="A13" s="1" t="s">
        <v>210</v>
      </c>
      <c r="B13" s="2">
        <v>7587570.1021127999</v>
      </c>
      <c r="C13" s="2">
        <v>24218173.6751885</v>
      </c>
      <c r="D13" s="51">
        <v>39246011.665555499</v>
      </c>
      <c r="E13" s="2">
        <v>107120954.34516101</v>
      </c>
      <c r="F13" s="1"/>
    </row>
    <row r="14" spans="1:6" x14ac:dyDescent="0.45">
      <c r="A14" s="1" t="s">
        <v>274</v>
      </c>
      <c r="B14" s="2">
        <v>7670821.6060694698</v>
      </c>
      <c r="C14" s="2">
        <v>24441660.838178199</v>
      </c>
      <c r="D14" s="51">
        <v>39769161.959389403</v>
      </c>
      <c r="E14" s="2">
        <v>109127329.397686</v>
      </c>
      <c r="F14" s="1"/>
    </row>
    <row r="15" spans="1:6" x14ac:dyDescent="0.45">
      <c r="A15" s="1" t="s">
        <v>275</v>
      </c>
      <c r="B15" s="2">
        <v>494069.917799499</v>
      </c>
      <c r="C15" s="2">
        <v>6039358.4826175496</v>
      </c>
      <c r="D15" s="51">
        <v>7370356.9556135302</v>
      </c>
      <c r="E15" s="2">
        <v>18826672.931377199</v>
      </c>
      <c r="F15" s="1"/>
    </row>
    <row r="16" spans="1:6" x14ac:dyDescent="0.45">
      <c r="A16" s="1" t="s">
        <v>276</v>
      </c>
      <c r="B16" s="2">
        <v>2328508.5874580201</v>
      </c>
      <c r="C16" s="2">
        <v>15674507.068487201</v>
      </c>
      <c r="D16" s="51">
        <v>32398805.003775898</v>
      </c>
      <c r="E16" s="2">
        <v>103388881.63721301</v>
      </c>
      <c r="F16" s="1"/>
    </row>
    <row r="17" spans="1:8" x14ac:dyDescent="0.45">
      <c r="A17" s="1" t="s">
        <v>277</v>
      </c>
      <c r="B17" s="2">
        <v>12149.333717334701</v>
      </c>
      <c r="C17" s="2">
        <v>177403.94614269899</v>
      </c>
      <c r="D17" s="51">
        <v>523150.293833979</v>
      </c>
      <c r="E17" s="2">
        <v>1862525.5498653401</v>
      </c>
      <c r="F17" s="1"/>
    </row>
    <row r="18" spans="1:8" x14ac:dyDescent="0.45">
      <c r="A18" s="42" t="s">
        <v>278</v>
      </c>
      <c r="B18" s="52">
        <v>2293204.4178765002</v>
      </c>
      <c r="C18" s="52">
        <v>15420211.125662001</v>
      </c>
      <c r="D18" s="53">
        <v>31875654.709941901</v>
      </c>
      <c r="E18" s="52">
        <v>101598850.896731</v>
      </c>
      <c r="F18" s="1"/>
    </row>
    <row r="19" spans="1:8" x14ac:dyDescent="0.45">
      <c r="A19" s="1"/>
      <c r="B19" s="1"/>
      <c r="C19" s="1"/>
      <c r="D19" s="20"/>
      <c r="E19" s="1"/>
      <c r="F19" s="1"/>
    </row>
    <row r="20" spans="1:8" x14ac:dyDescent="0.45">
      <c r="A20" s="8" t="s">
        <v>279</v>
      </c>
      <c r="B20" s="1"/>
      <c r="C20" s="1"/>
      <c r="D20" s="1"/>
      <c r="E20" s="1"/>
      <c r="F20" s="1"/>
    </row>
    <row r="21" spans="1:8" x14ac:dyDescent="0.45">
      <c r="A21" s="48"/>
      <c r="B21" s="48" t="s">
        <v>271</v>
      </c>
      <c r="C21" s="48" t="s">
        <v>272</v>
      </c>
      <c r="D21" s="54" t="s">
        <v>119</v>
      </c>
      <c r="E21" s="48" t="s">
        <v>273</v>
      </c>
      <c r="F21" s="1"/>
    </row>
    <row r="22" spans="1:8" x14ac:dyDescent="0.45">
      <c r="A22" s="55" t="s">
        <v>210</v>
      </c>
      <c r="B22" s="50">
        <v>11300440.659817001</v>
      </c>
      <c r="C22" s="50">
        <v>28814955.6896687</v>
      </c>
      <c r="D22" s="50">
        <v>31270589.984166201</v>
      </c>
      <c r="E22" s="50">
        <v>59330249.497535802</v>
      </c>
      <c r="F22" s="1"/>
    </row>
    <row r="23" spans="1:8" x14ac:dyDescent="0.45">
      <c r="A23" s="1"/>
      <c r="B23" s="2"/>
      <c r="C23" s="2"/>
      <c r="D23" s="2"/>
      <c r="E23" s="2"/>
      <c r="F23" s="1"/>
    </row>
    <row r="24" spans="1:8" x14ac:dyDescent="0.45">
      <c r="A24" s="8" t="s">
        <v>280</v>
      </c>
    </row>
    <row r="25" spans="1:8" x14ac:dyDescent="0.45">
      <c r="A25" s="48" t="s">
        <v>270</v>
      </c>
      <c r="B25" s="48" t="s">
        <v>0</v>
      </c>
      <c r="C25" s="48" t="s">
        <v>281</v>
      </c>
      <c r="D25" s="48" t="s">
        <v>282</v>
      </c>
      <c r="E25" s="1"/>
      <c r="F25" s="1"/>
      <c r="G25" s="1"/>
      <c r="H25" s="1"/>
    </row>
    <row r="26" spans="1:8" x14ac:dyDescent="0.45">
      <c r="A26" s="1" t="s">
        <v>283</v>
      </c>
      <c r="B26" s="2">
        <v>30296279.011597503</v>
      </c>
      <c r="C26" s="2">
        <v>6216247.5874129469</v>
      </c>
      <c r="D26" s="2">
        <v>54376310.43578206</v>
      </c>
      <c r="E26" s="1"/>
      <c r="F26" s="1"/>
      <c r="G26" s="1"/>
      <c r="H26" s="1"/>
    </row>
    <row r="27" spans="1:8" x14ac:dyDescent="0.45">
      <c r="A27" s="1" t="s">
        <v>284</v>
      </c>
      <c r="B27" s="2">
        <v>18816650.745897688</v>
      </c>
      <c r="C27" s="2">
        <v>3139421.0878696609</v>
      </c>
      <c r="D27" s="2">
        <v>43892267.88621439</v>
      </c>
      <c r="E27" s="1"/>
      <c r="F27" s="1"/>
      <c r="G27" s="1"/>
      <c r="H27" s="1"/>
    </row>
    <row r="28" spans="1:8" x14ac:dyDescent="0.45">
      <c r="A28" s="42" t="s">
        <v>285</v>
      </c>
      <c r="B28" s="52">
        <v>206413901.47755048</v>
      </c>
      <c r="C28" s="56" t="s">
        <v>286</v>
      </c>
      <c r="D28" s="56" t="s">
        <v>286</v>
      </c>
      <c r="E28" s="1"/>
      <c r="F28" s="1"/>
      <c r="G28" s="1"/>
      <c r="H28" s="1"/>
    </row>
    <row r="29" spans="1:8" x14ac:dyDescent="0.45">
      <c r="A29" s="1"/>
      <c r="B29" s="1"/>
      <c r="C29" s="1"/>
      <c r="D29" s="1"/>
      <c r="E29" s="1"/>
      <c r="F29" s="1"/>
      <c r="G29" s="1"/>
      <c r="H29" s="1"/>
    </row>
    <row r="30" spans="1:8" x14ac:dyDescent="0.45">
      <c r="A30" s="1"/>
      <c r="B30" s="1"/>
      <c r="C30" s="1"/>
      <c r="D30" s="1"/>
      <c r="E30" s="1"/>
      <c r="F30" s="1"/>
      <c r="G30" s="1"/>
      <c r="H30" s="1"/>
    </row>
    <row r="31" spans="1:8" x14ac:dyDescent="0.45">
      <c r="A31" s="1"/>
      <c r="B31" s="1"/>
      <c r="C31" s="1"/>
      <c r="D31" s="1"/>
      <c r="E31" s="1"/>
      <c r="F31" s="1"/>
      <c r="G31" s="1"/>
      <c r="H31" s="1"/>
    </row>
    <row r="32" spans="1:8" x14ac:dyDescent="0.45">
      <c r="A32" s="1"/>
      <c r="B32" s="1"/>
      <c r="C32" s="1"/>
      <c r="D32" s="1"/>
      <c r="E32" s="1"/>
      <c r="F32" s="1"/>
      <c r="G32" s="1"/>
      <c r="H32" s="1"/>
    </row>
    <row r="33" spans="1:8" x14ac:dyDescent="0.45">
      <c r="A33" s="1"/>
      <c r="B33" s="1"/>
      <c r="C33" s="1"/>
      <c r="D33" s="1"/>
      <c r="E33" s="1"/>
      <c r="F33" s="1"/>
      <c r="G33" s="1"/>
      <c r="H33" s="1"/>
    </row>
    <row r="34" spans="1:8" x14ac:dyDescent="0.45">
      <c r="A34" s="1"/>
      <c r="B34" s="1"/>
      <c r="C34" s="1"/>
      <c r="D34" s="1"/>
      <c r="E34" s="1"/>
      <c r="F34" s="1"/>
      <c r="G34" s="1"/>
      <c r="H34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C462-390B-412E-9A48-CAD856148EB6}">
  <sheetPr>
    <tabColor theme="4"/>
  </sheetPr>
  <dimension ref="A1:O34"/>
  <sheetViews>
    <sheetView workbookViewId="0">
      <selection activeCell="G42" sqref="G42"/>
    </sheetView>
  </sheetViews>
  <sheetFormatPr defaultRowHeight="14.25" x14ac:dyDescent="0.45"/>
  <cols>
    <col min="1" max="1" width="8.86328125" bestFit="1" customWidth="1"/>
    <col min="2" max="2" width="11.53125" bestFit="1" customWidth="1"/>
    <col min="3" max="3" width="11" bestFit="1" customWidth="1"/>
    <col min="4" max="4" width="11.53125" bestFit="1" customWidth="1"/>
    <col min="5" max="5" width="10.33203125" customWidth="1"/>
    <col min="14" max="15" width="10.59765625" bestFit="1" customWidth="1"/>
  </cols>
  <sheetData>
    <row r="1" spans="1:15" x14ac:dyDescent="0.45">
      <c r="B1" s="1" t="s">
        <v>234</v>
      </c>
    </row>
    <row r="2" spans="1:15" x14ac:dyDescent="0.45">
      <c r="B2" s="45" t="s">
        <v>231</v>
      </c>
    </row>
    <row r="3" spans="1:15" x14ac:dyDescent="0.45">
      <c r="A3" s="1" t="s">
        <v>232</v>
      </c>
      <c r="B3" s="1" t="s">
        <v>114</v>
      </c>
      <c r="C3" s="1" t="s">
        <v>0</v>
      </c>
      <c r="D3" s="1" t="s">
        <v>233</v>
      </c>
      <c r="E3" s="1" t="s">
        <v>161</v>
      </c>
    </row>
    <row r="4" spans="1:15" x14ac:dyDescent="0.45">
      <c r="A4" s="1">
        <v>2019</v>
      </c>
      <c r="B4" s="2">
        <v>0</v>
      </c>
      <c r="C4" s="2">
        <v>0</v>
      </c>
      <c r="D4" s="2">
        <v>0</v>
      </c>
      <c r="E4" s="2">
        <v>0</v>
      </c>
    </row>
    <row r="5" spans="1:15" x14ac:dyDescent="0.45">
      <c r="A5" s="1">
        <v>2020</v>
      </c>
      <c r="B5" s="2">
        <v>0</v>
      </c>
      <c r="C5" s="2">
        <v>0</v>
      </c>
      <c r="D5" s="2">
        <v>0</v>
      </c>
      <c r="E5" s="2">
        <v>0</v>
      </c>
    </row>
    <row r="6" spans="1:15" x14ac:dyDescent="0.45">
      <c r="A6" s="1">
        <v>2021</v>
      </c>
      <c r="B6" s="2">
        <v>0</v>
      </c>
      <c r="C6" s="2">
        <v>7322.8115982623822</v>
      </c>
      <c r="D6" s="2">
        <v>7322.8115982623822</v>
      </c>
      <c r="E6" s="2">
        <v>7322.8115982623822</v>
      </c>
    </row>
    <row r="7" spans="1:15" x14ac:dyDescent="0.45">
      <c r="A7" s="1">
        <v>2022</v>
      </c>
      <c r="B7" s="2">
        <v>18073836.746628333</v>
      </c>
      <c r="C7" s="2">
        <v>8536278.4141450133</v>
      </c>
      <c r="D7" s="2">
        <v>-48386764.966735765</v>
      </c>
      <c r="E7" s="2">
        <v>-10523575.304066503</v>
      </c>
    </row>
    <row r="8" spans="1:15" x14ac:dyDescent="0.45">
      <c r="A8" s="1">
        <v>2023</v>
      </c>
      <c r="B8" s="2">
        <v>37018339.182448588</v>
      </c>
      <c r="C8" s="2">
        <v>30471075.681715291</v>
      </c>
      <c r="D8" s="2">
        <v>-66040286.401522674</v>
      </c>
      <c r="E8" s="2">
        <v>-1437329.0083022811</v>
      </c>
      <c r="N8" s="29"/>
      <c r="O8" s="29"/>
    </row>
    <row r="9" spans="1:15" x14ac:dyDescent="0.45">
      <c r="A9" s="1">
        <v>2024</v>
      </c>
      <c r="B9" s="2">
        <v>95474826.412173763</v>
      </c>
      <c r="C9" s="2">
        <v>102459110.3908127</v>
      </c>
      <c r="D9" s="2">
        <v>-18984304.813208241</v>
      </c>
      <c r="E9" s="2">
        <v>60860893.545579791</v>
      </c>
    </row>
    <row r="10" spans="1:15" x14ac:dyDescent="0.45">
      <c r="A10" s="1">
        <v>2025</v>
      </c>
      <c r="B10" s="2">
        <v>101465484.04240021</v>
      </c>
      <c r="C10" s="2">
        <v>104399432.33779131</v>
      </c>
      <c r="D10" s="2">
        <v>-60143901.461468183</v>
      </c>
      <c r="E10" s="2">
        <v>48534337.894501984</v>
      </c>
    </row>
    <row r="11" spans="1:15" x14ac:dyDescent="0.45">
      <c r="A11" s="1">
        <v>2026</v>
      </c>
      <c r="B11" s="2">
        <v>106101911.84193316</v>
      </c>
      <c r="C11" s="2">
        <v>102269311.38892381</v>
      </c>
      <c r="D11" s="2">
        <v>-102280683.59776266</v>
      </c>
      <c r="E11" s="2">
        <v>34063682.825125553</v>
      </c>
    </row>
    <row r="12" spans="1:15" x14ac:dyDescent="0.45">
      <c r="A12" s="1">
        <v>2027</v>
      </c>
      <c r="B12" s="2">
        <v>138245620.71262276</v>
      </c>
      <c r="C12" s="2">
        <v>167806199.61449689</v>
      </c>
      <c r="D12" s="2">
        <v>-81040662.384958431</v>
      </c>
      <c r="E12" s="2">
        <v>88573552.346281528</v>
      </c>
    </row>
    <row r="13" spans="1:15" x14ac:dyDescent="0.45">
      <c r="A13" s="1">
        <v>2028</v>
      </c>
      <c r="B13" s="2">
        <v>408213426.62458986</v>
      </c>
      <c r="C13" s="2">
        <v>376510564.58149546</v>
      </c>
      <c r="D13" s="2">
        <v>35207771.251679569</v>
      </c>
      <c r="E13" s="2">
        <v>275127653.52717578</v>
      </c>
    </row>
    <row r="14" spans="1:15" x14ac:dyDescent="0.45">
      <c r="A14" s="1">
        <v>2029</v>
      </c>
      <c r="B14" s="2">
        <v>488142150.72888595</v>
      </c>
      <c r="C14" s="2">
        <v>524793640.57122564</v>
      </c>
      <c r="D14" s="2">
        <v>157463905.76165509</v>
      </c>
      <c r="E14" s="2">
        <v>415457004.00036865</v>
      </c>
    </row>
    <row r="15" spans="1:15" x14ac:dyDescent="0.45">
      <c r="A15" s="1">
        <v>2030</v>
      </c>
      <c r="B15" s="2">
        <v>543132593.02223289</v>
      </c>
      <c r="C15" s="2">
        <v>618605595.01255262</v>
      </c>
      <c r="D15" s="2">
        <v>234481723.1182318</v>
      </c>
      <c r="E15" s="2">
        <v>499158351.86287832</v>
      </c>
    </row>
    <row r="16" spans="1:15" x14ac:dyDescent="0.45">
      <c r="A16" s="1">
        <v>2031</v>
      </c>
      <c r="B16" s="2">
        <v>596409388.76946211</v>
      </c>
      <c r="C16" s="2">
        <v>679265625.36825287</v>
      </c>
      <c r="D16" s="2">
        <v>278607114.76596683</v>
      </c>
      <c r="E16" s="2">
        <v>555667249.85089195</v>
      </c>
    </row>
    <row r="17" spans="1:5" x14ac:dyDescent="0.45">
      <c r="A17" s="1">
        <v>2032</v>
      </c>
      <c r="B17" s="2">
        <v>633670767.20228064</v>
      </c>
      <c r="C17" s="2">
        <v>710701443.4583143</v>
      </c>
      <c r="D17" s="2">
        <v>316316022.06918132</v>
      </c>
      <c r="E17" s="2">
        <v>599272094.7375077</v>
      </c>
    </row>
    <row r="18" spans="1:5" x14ac:dyDescent="0.45">
      <c r="A18" s="1">
        <v>2033</v>
      </c>
      <c r="B18" s="2">
        <v>665305710.8294127</v>
      </c>
      <c r="C18" s="2">
        <v>736982597.85882664</v>
      </c>
      <c r="D18" s="2">
        <v>343720184.63180435</v>
      </c>
      <c r="E18" s="2">
        <v>628815245.92983007</v>
      </c>
    </row>
    <row r="19" spans="1:5" x14ac:dyDescent="0.45">
      <c r="A19" s="1">
        <v>2034</v>
      </c>
      <c r="B19" s="2">
        <v>697451012.15758049</v>
      </c>
      <c r="C19" s="2">
        <v>768031800.9254415</v>
      </c>
      <c r="D19" s="2">
        <v>379551145.77870297</v>
      </c>
      <c r="E19" s="2">
        <v>656034557.50242293</v>
      </c>
    </row>
    <row r="20" spans="1:5" x14ac:dyDescent="0.45">
      <c r="A20" s="1">
        <v>2035</v>
      </c>
      <c r="B20" s="2">
        <v>728374078.41735673</v>
      </c>
      <c r="C20" s="2">
        <v>802447475.52650166</v>
      </c>
      <c r="D20" s="2">
        <v>413320785.83863097</v>
      </c>
      <c r="E20" s="2">
        <v>688873813.07424951</v>
      </c>
    </row>
    <row r="21" spans="1:5" x14ac:dyDescent="0.45">
      <c r="A21" s="1">
        <v>2036</v>
      </c>
      <c r="B21" s="2">
        <v>759479500.73302495</v>
      </c>
      <c r="C21" s="2">
        <v>829383836.06706548</v>
      </c>
      <c r="D21" s="2">
        <v>435630730.29683679</v>
      </c>
      <c r="E21" s="2">
        <v>712279485.00646293</v>
      </c>
    </row>
    <row r="22" spans="1:5" x14ac:dyDescent="0.45">
      <c r="A22" s="1">
        <v>2037</v>
      </c>
      <c r="B22" s="2">
        <v>791002499.25896943</v>
      </c>
      <c r="C22" s="2">
        <v>856089502.17749918</v>
      </c>
      <c r="D22" s="2">
        <v>451461128.16590089</v>
      </c>
      <c r="E22" s="2">
        <v>733103196.97395432</v>
      </c>
    </row>
    <row r="23" spans="1:5" x14ac:dyDescent="0.45">
      <c r="A23" s="1">
        <v>2038</v>
      </c>
      <c r="B23" s="2">
        <v>805395902.14610803</v>
      </c>
      <c r="C23" s="2">
        <v>864497428.08003259</v>
      </c>
      <c r="D23" s="2">
        <v>457016834.75677675</v>
      </c>
      <c r="E23" s="2">
        <v>735670683.2779026</v>
      </c>
    </row>
    <row r="24" spans="1:5" x14ac:dyDescent="0.45">
      <c r="A24" s="1">
        <v>2039</v>
      </c>
      <c r="B24" s="2">
        <v>806403545.4783498</v>
      </c>
      <c r="C24" s="2">
        <v>862405295.27083957</v>
      </c>
      <c r="D24" s="2">
        <v>451284479.62688243</v>
      </c>
      <c r="E24" s="2">
        <v>729725893.59454322</v>
      </c>
    </row>
    <row r="25" spans="1:5" x14ac:dyDescent="0.45">
      <c r="A25" s="1">
        <v>2040</v>
      </c>
      <c r="B25" s="2">
        <v>810435612.89414179</v>
      </c>
      <c r="C25" s="2">
        <v>843392524.58934903</v>
      </c>
      <c r="D25" s="2">
        <v>435429091.56868285</v>
      </c>
      <c r="E25" s="2">
        <v>696627164.62981701</v>
      </c>
    </row>
    <row r="26" spans="1:5" x14ac:dyDescent="0.45">
      <c r="A26" s="1">
        <v>2041</v>
      </c>
      <c r="B26" s="2">
        <v>810853811.0444566</v>
      </c>
      <c r="C26" s="2">
        <v>824523254.12106669</v>
      </c>
      <c r="D26" s="2">
        <v>414528004.60055369</v>
      </c>
      <c r="E26" s="2">
        <v>662851169.97802663</v>
      </c>
    </row>
    <row r="27" spans="1:5" x14ac:dyDescent="0.45">
      <c r="A27" s="1">
        <v>2042</v>
      </c>
      <c r="B27" s="2">
        <v>822488485.04676688</v>
      </c>
      <c r="C27" s="2">
        <v>813843175.9300921</v>
      </c>
      <c r="D27" s="2">
        <v>399481826.245094</v>
      </c>
      <c r="E27" s="2">
        <v>639340270.32164371</v>
      </c>
    </row>
    <row r="28" spans="1:5" x14ac:dyDescent="0.45">
      <c r="A28" s="1">
        <v>2043</v>
      </c>
      <c r="B28" s="2">
        <v>829395219.92885292</v>
      </c>
      <c r="C28" s="2">
        <v>808103669.23875558</v>
      </c>
      <c r="D28" s="2">
        <v>387221036.25528383</v>
      </c>
      <c r="E28" s="2">
        <v>621532324.94143093</v>
      </c>
    </row>
    <row r="29" spans="1:5" x14ac:dyDescent="0.45">
      <c r="A29" s="1">
        <v>2044</v>
      </c>
      <c r="B29" s="2">
        <v>834685555.34389341</v>
      </c>
      <c r="C29" s="2">
        <v>808763529.70749402</v>
      </c>
      <c r="D29" s="2">
        <v>377946078.5041517</v>
      </c>
      <c r="E29" s="2">
        <v>607791296.20999134</v>
      </c>
    </row>
    <row r="30" spans="1:5" x14ac:dyDescent="0.45">
      <c r="A30" s="1">
        <v>2045</v>
      </c>
      <c r="B30" s="2">
        <v>828632990.32540631</v>
      </c>
      <c r="C30" s="2">
        <v>809561819.9287833</v>
      </c>
      <c r="D30" s="2">
        <v>370749615.69486493</v>
      </c>
      <c r="E30" s="2">
        <v>590940719.19665504</v>
      </c>
    </row>
    <row r="31" spans="1:5" x14ac:dyDescent="0.45">
      <c r="A31" s="1">
        <v>2046</v>
      </c>
      <c r="B31" s="2">
        <v>825336708.17480493</v>
      </c>
      <c r="C31" s="2">
        <v>809980731.22702372</v>
      </c>
      <c r="D31" s="2">
        <v>365965670.06997162</v>
      </c>
      <c r="E31" s="2">
        <v>581156814.45251167</v>
      </c>
    </row>
    <row r="32" spans="1:5" x14ac:dyDescent="0.45">
      <c r="A32" s="1">
        <v>2047</v>
      </c>
      <c r="B32" s="2">
        <v>830744387.65671003</v>
      </c>
      <c r="C32" s="2">
        <v>809963465.69640172</v>
      </c>
      <c r="D32" s="2">
        <v>361474780.91904277</v>
      </c>
      <c r="E32" s="2">
        <v>584013133.82512963</v>
      </c>
    </row>
    <row r="33" spans="1:5" x14ac:dyDescent="0.45">
      <c r="A33" s="1">
        <v>2048</v>
      </c>
      <c r="B33" s="2">
        <v>839570642.01356852</v>
      </c>
      <c r="C33" s="2">
        <v>793875180.47261071</v>
      </c>
      <c r="D33" s="2">
        <v>348660798.60659987</v>
      </c>
      <c r="E33" s="2">
        <v>583090689.4669832</v>
      </c>
    </row>
    <row r="34" spans="1:5" x14ac:dyDescent="0.45">
      <c r="A34" s="1">
        <v>2049</v>
      </c>
      <c r="B34" s="2">
        <v>842813830.07441175</v>
      </c>
      <c r="C34" s="2">
        <v>781402630.98730338</v>
      </c>
      <c r="D34" s="2">
        <v>339478815.165429</v>
      </c>
      <c r="E34" s="2">
        <v>574598010.75483477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B8224-08F9-432E-9516-43AD7236D5CF}">
  <sheetPr codeName="Sheet3">
    <tabColor theme="4"/>
  </sheetPr>
  <dimension ref="A1:N124"/>
  <sheetViews>
    <sheetView tabSelected="1" topLeftCell="A7" workbookViewId="0">
      <selection activeCell="U36" sqref="U36"/>
    </sheetView>
  </sheetViews>
  <sheetFormatPr defaultColWidth="9.1328125" defaultRowHeight="11.65" x14ac:dyDescent="0.35"/>
  <cols>
    <col min="1" max="1" width="9.1328125" style="1"/>
    <col min="2" max="2" width="18.1328125" style="1" bestFit="1" customWidth="1"/>
    <col min="3" max="3" width="11.59765625" style="1" bestFit="1" customWidth="1"/>
    <col min="4" max="4" width="9.1328125" style="1"/>
    <col min="5" max="5" width="18.1328125" style="1" bestFit="1" customWidth="1"/>
    <col min="6" max="6" width="12.59765625" style="1" bestFit="1" customWidth="1"/>
    <col min="7" max="7" width="11.3984375" style="1" bestFit="1" customWidth="1"/>
    <col min="8" max="8" width="18.1328125" style="1" bestFit="1" customWidth="1"/>
    <col min="9" max="9" width="11.59765625" style="1" bestFit="1" customWidth="1"/>
    <col min="10" max="10" width="9.1328125" style="1"/>
    <col min="11" max="11" width="18.1328125" style="1" bestFit="1" customWidth="1"/>
    <col min="12" max="12" width="14" style="1" bestFit="1" customWidth="1"/>
    <col min="13" max="16384" width="9.1328125" style="1"/>
  </cols>
  <sheetData>
    <row r="1" spans="1:14" x14ac:dyDescent="0.35">
      <c r="C1" s="2"/>
    </row>
    <row r="2" spans="1:14" x14ac:dyDescent="0.35">
      <c r="B2" s="1" t="s">
        <v>117</v>
      </c>
      <c r="C2" s="2">
        <f>+MIN(C12:C124)</f>
        <v>-4607060831.1318998</v>
      </c>
      <c r="E2" s="1" t="s">
        <v>117</v>
      </c>
      <c r="F2" s="2">
        <f>+MIN(F12:F124)</f>
        <v>-4557205176.1268902</v>
      </c>
      <c r="H2" s="1" t="s">
        <v>117</v>
      </c>
      <c r="I2" s="2">
        <f>+MIN(I12:I124)</f>
        <v>-2131901644.6157</v>
      </c>
      <c r="K2" s="1" t="s">
        <v>117</v>
      </c>
      <c r="L2" s="2">
        <f>+MIN(L12:L124)</f>
        <v>-4221142281.72124</v>
      </c>
    </row>
    <row r="3" spans="1:14" x14ac:dyDescent="0.35">
      <c r="B3" s="1" t="s">
        <v>118</v>
      </c>
      <c r="C3" s="2">
        <f>+MAX(C12:C124)</f>
        <v>5036409945.9962997</v>
      </c>
      <c r="E3" s="1" t="s">
        <v>118</v>
      </c>
      <c r="F3" s="2">
        <f>+MAX(F12:F124)</f>
        <v>19241851601.763599</v>
      </c>
      <c r="H3" s="1" t="s">
        <v>118</v>
      </c>
      <c r="I3" s="2">
        <f>+MAX(I12:I124)</f>
        <v>4801758334.6202002</v>
      </c>
      <c r="K3" s="1" t="s">
        <v>118</v>
      </c>
      <c r="L3" s="2">
        <f>+MAX(L12:L124)</f>
        <v>4792317287.2595501</v>
      </c>
    </row>
    <row r="4" spans="1:14" x14ac:dyDescent="0.35">
      <c r="B4" s="1" t="s">
        <v>119</v>
      </c>
      <c r="C4" s="2">
        <f>AVERAGE(C12:C124)</f>
        <v>973232768.27470815</v>
      </c>
      <c r="E4" s="1" t="s">
        <v>119</v>
      </c>
      <c r="F4" s="2">
        <f>AVERAGE(F12:F124)</f>
        <v>-807945566.6085093</v>
      </c>
      <c r="H4" s="1" t="s">
        <v>119</v>
      </c>
      <c r="I4" s="2">
        <f>AVERAGE(I12:I124)</f>
        <v>869469096.81867886</v>
      </c>
      <c r="K4" s="1" t="s">
        <v>119</v>
      </c>
      <c r="L4" s="2">
        <f>AVERAGE(L12:L124)</f>
        <v>822699870.03608894</v>
      </c>
    </row>
    <row r="5" spans="1:14" x14ac:dyDescent="0.35">
      <c r="B5" s="1" t="s">
        <v>120</v>
      </c>
      <c r="C5" s="2">
        <f>+MEDIAN(C12:C124)</f>
        <v>1130687062.5899601</v>
      </c>
      <c r="E5" s="1" t="s">
        <v>120</v>
      </c>
      <c r="F5" s="2">
        <f>+MEDIAN(F12:F124)</f>
        <v>-1057249040.0000499</v>
      </c>
      <c r="H5" s="1" t="s">
        <v>120</v>
      </c>
      <c r="I5" s="2">
        <f>+MEDIAN(I12:I124)</f>
        <v>626183094.67630601</v>
      </c>
      <c r="K5" s="1" t="s">
        <v>120</v>
      </c>
      <c r="L5" s="2">
        <f>+MEDIAN(L12:L124)</f>
        <v>899847504.47842801</v>
      </c>
    </row>
    <row r="6" spans="1:14" x14ac:dyDescent="0.35">
      <c r="B6" s="1" t="s">
        <v>220</v>
      </c>
      <c r="C6" s="2">
        <f>+QUARTILE(C$12:C$124,1)</f>
        <v>261374476.25413001</v>
      </c>
      <c r="E6" s="1" t="s">
        <v>220</v>
      </c>
      <c r="F6" s="2">
        <f>+QUARTILE(F$12:F$124,1)</f>
        <v>-2132486854.5366199</v>
      </c>
      <c r="H6" s="1" t="s">
        <v>220</v>
      </c>
      <c r="I6" s="2">
        <f>+QUARTILE(I$12:I$124,1)</f>
        <v>-177152310.29998901</v>
      </c>
      <c r="K6" s="1" t="s">
        <v>220</v>
      </c>
      <c r="L6" s="2">
        <f>+QUARTILE(L$12:L$124,1)</f>
        <v>-264947348.92160499</v>
      </c>
    </row>
    <row r="7" spans="1:14" x14ac:dyDescent="0.35">
      <c r="B7" s="1" t="s">
        <v>221</v>
      </c>
      <c r="C7" s="2">
        <f>+QUARTILE(C$12:C$124,3)</f>
        <v>1864530778.33799</v>
      </c>
      <c r="E7" s="1" t="s">
        <v>221</v>
      </c>
      <c r="F7" s="2">
        <f>+QUARTILE(F$12:F$124,3)</f>
        <v>-139439181.24104899</v>
      </c>
      <c r="H7" s="1" t="s">
        <v>221</v>
      </c>
      <c r="I7" s="2">
        <f>+QUARTILE(I$12:I$124,3)</f>
        <v>1716572554.3944199</v>
      </c>
      <c r="K7" s="1" t="s">
        <v>221</v>
      </c>
      <c r="L7" s="2">
        <f>+QUARTILE(L$12:L$124,3)</f>
        <v>1745658082.16482</v>
      </c>
    </row>
    <row r="9" spans="1:14" x14ac:dyDescent="0.35">
      <c r="B9" s="1" t="s">
        <v>0</v>
      </c>
      <c r="C9" s="1" t="s">
        <v>291</v>
      </c>
      <c r="E9" s="1" t="s">
        <v>114</v>
      </c>
      <c r="H9" s="1" t="s">
        <v>115</v>
      </c>
      <c r="K9" s="1" t="s">
        <v>161</v>
      </c>
      <c r="N9" s="27" t="s">
        <v>222</v>
      </c>
    </row>
    <row r="11" spans="1:14" x14ac:dyDescent="0.35">
      <c r="A11" s="1" t="s">
        <v>128</v>
      </c>
      <c r="B11" s="1" t="s">
        <v>116</v>
      </c>
      <c r="C11" s="1" t="s">
        <v>123</v>
      </c>
      <c r="E11" s="1" t="s">
        <v>116</v>
      </c>
      <c r="F11" s="1" t="s">
        <v>123</v>
      </c>
      <c r="H11" s="1" t="s">
        <v>116</v>
      </c>
      <c r="I11" s="1" t="s">
        <v>123</v>
      </c>
      <c r="K11" s="1" t="s">
        <v>116</v>
      </c>
      <c r="L11" s="1" t="s">
        <v>123</v>
      </c>
    </row>
    <row r="12" spans="1:14" x14ac:dyDescent="0.35">
      <c r="A12" s="3">
        <v>8.8495575221238937E-3</v>
      </c>
      <c r="B12" s="1" t="s">
        <v>4</v>
      </c>
      <c r="C12" s="2">
        <v>-4607060831.1318998</v>
      </c>
      <c r="E12" s="1" t="s">
        <v>101</v>
      </c>
      <c r="F12" s="2">
        <v>-4557205176.1268902</v>
      </c>
      <c r="G12" s="2"/>
      <c r="H12" s="1" t="s">
        <v>68</v>
      </c>
      <c r="I12" s="2">
        <v>-2131901644.6157</v>
      </c>
      <c r="K12" s="1" t="s">
        <v>4</v>
      </c>
      <c r="L12" s="2">
        <v>-4221142281.72124</v>
      </c>
    </row>
    <row r="13" spans="1:14" x14ac:dyDescent="0.35">
      <c r="A13" s="3">
        <v>1.7699115044247787E-2</v>
      </c>
      <c r="B13" s="1" t="s">
        <v>42</v>
      </c>
      <c r="C13" s="2">
        <v>-2998202776.4184399</v>
      </c>
      <c r="E13" s="1" t="s">
        <v>106</v>
      </c>
      <c r="F13" s="2">
        <v>-3919164628.87043</v>
      </c>
      <c r="H13" s="1" t="s">
        <v>83</v>
      </c>
      <c r="I13" s="2">
        <v>-1984619030.11655</v>
      </c>
      <c r="K13" s="1" t="s">
        <v>23</v>
      </c>
      <c r="L13" s="2">
        <v>-3206821003.6264901</v>
      </c>
    </row>
    <row r="14" spans="1:14" x14ac:dyDescent="0.35">
      <c r="A14" s="3">
        <v>2.6548672566371681E-2</v>
      </c>
      <c r="B14" s="1" t="s">
        <v>23</v>
      </c>
      <c r="C14" s="2">
        <v>-2495138439.6265502</v>
      </c>
      <c r="E14" s="1" t="s">
        <v>105</v>
      </c>
      <c r="F14" s="2">
        <v>-3862491921.3436599</v>
      </c>
      <c r="H14" s="1" t="s">
        <v>23</v>
      </c>
      <c r="I14" s="2">
        <v>-1618314113.44769</v>
      </c>
      <c r="K14" s="1" t="s">
        <v>113</v>
      </c>
      <c r="L14" s="2">
        <v>-2475973834.1325798</v>
      </c>
    </row>
    <row r="15" spans="1:14" x14ac:dyDescent="0.35">
      <c r="A15" s="3">
        <v>3.5398230088495575E-2</v>
      </c>
      <c r="B15" s="1" t="s">
        <v>80</v>
      </c>
      <c r="C15" s="2">
        <v>-2213150173.0518298</v>
      </c>
      <c r="E15" s="1" t="s">
        <v>70</v>
      </c>
      <c r="F15" s="2">
        <v>-3729966900.0686998</v>
      </c>
      <c r="H15" s="1" t="s">
        <v>105</v>
      </c>
      <c r="I15" s="2">
        <v>-1566148652.28353</v>
      </c>
      <c r="K15" s="1" t="s">
        <v>80</v>
      </c>
      <c r="L15" s="2">
        <v>-2123400179.1619699</v>
      </c>
    </row>
    <row r="16" spans="1:14" x14ac:dyDescent="0.35">
      <c r="A16" s="3">
        <v>4.4247787610619468E-2</v>
      </c>
      <c r="B16" s="1" t="s">
        <v>81</v>
      </c>
      <c r="C16" s="2">
        <v>-2085224079.92313</v>
      </c>
      <c r="E16" s="1" t="s">
        <v>60</v>
      </c>
      <c r="F16" s="2">
        <v>-3601850011.5495901</v>
      </c>
      <c r="H16" s="1" t="s">
        <v>107</v>
      </c>
      <c r="I16" s="2">
        <v>-1326138801.3912399</v>
      </c>
      <c r="K16" s="1" t="s">
        <v>81</v>
      </c>
      <c r="L16" s="2">
        <v>-1996690384.8603799</v>
      </c>
    </row>
    <row r="17" spans="1:12" x14ac:dyDescent="0.35">
      <c r="A17" s="3">
        <v>5.3097345132743362E-2</v>
      </c>
      <c r="B17" s="1" t="s">
        <v>103</v>
      </c>
      <c r="C17" s="2">
        <v>-1669601941.6295199</v>
      </c>
      <c r="E17" s="1" t="s">
        <v>48</v>
      </c>
      <c r="F17" s="2">
        <v>-3547287082.2341599</v>
      </c>
      <c r="H17" s="1" t="s">
        <v>102</v>
      </c>
      <c r="I17" s="2">
        <v>-1241640550.19909</v>
      </c>
      <c r="K17" s="1" t="s">
        <v>14</v>
      </c>
      <c r="L17" s="2">
        <v>-1429103498.61903</v>
      </c>
    </row>
    <row r="18" spans="1:12" x14ac:dyDescent="0.35">
      <c r="A18" s="3">
        <v>6.1946902654867256E-2</v>
      </c>
      <c r="B18" s="1" t="s">
        <v>107</v>
      </c>
      <c r="C18" s="2">
        <v>-1562909905.2701499</v>
      </c>
      <c r="E18" s="1" t="s">
        <v>22</v>
      </c>
      <c r="F18" s="2">
        <v>-3519075487.70788</v>
      </c>
      <c r="H18" s="1" t="s">
        <v>44</v>
      </c>
      <c r="I18" s="2">
        <v>-994657423.06671095</v>
      </c>
      <c r="K18" s="1" t="s">
        <v>15</v>
      </c>
      <c r="L18" s="2">
        <v>-1316977914.78</v>
      </c>
    </row>
    <row r="19" spans="1:12" x14ac:dyDescent="0.35">
      <c r="A19" s="3">
        <v>7.0796460176991149E-2</v>
      </c>
      <c r="B19" s="1" t="s">
        <v>48</v>
      </c>
      <c r="C19" s="2">
        <v>-1497550784.27632</v>
      </c>
      <c r="E19" s="1" t="s">
        <v>20</v>
      </c>
      <c r="F19" s="2">
        <v>-3501751561.10673</v>
      </c>
      <c r="H19" s="1" t="s">
        <v>87</v>
      </c>
      <c r="I19" s="2">
        <v>-988451472.66042495</v>
      </c>
      <c r="K19" s="1" t="s">
        <v>42</v>
      </c>
      <c r="L19" s="2">
        <v>-1119260272.63097</v>
      </c>
    </row>
    <row r="20" spans="1:12" x14ac:dyDescent="0.35">
      <c r="A20" s="3">
        <v>7.9646017699115043E-2</v>
      </c>
      <c r="B20" s="1" t="s">
        <v>104</v>
      </c>
      <c r="C20" s="2">
        <v>-1427133406.6143601</v>
      </c>
      <c r="E20" s="1" t="s">
        <v>21</v>
      </c>
      <c r="F20" s="2">
        <v>-3429493584.95295</v>
      </c>
      <c r="H20" s="1" t="s">
        <v>47</v>
      </c>
      <c r="I20" s="2">
        <v>-912943229.79503</v>
      </c>
      <c r="K20" s="1" t="s">
        <v>224</v>
      </c>
      <c r="L20" s="2">
        <v>-1042875730.71392</v>
      </c>
    </row>
    <row r="21" spans="1:12" x14ac:dyDescent="0.35">
      <c r="A21" s="3">
        <v>8.8495575221238937E-2</v>
      </c>
      <c r="B21" s="1" t="s">
        <v>47</v>
      </c>
      <c r="C21" s="2">
        <v>-1420526704.62918</v>
      </c>
      <c r="E21" s="1" t="s">
        <v>4</v>
      </c>
      <c r="F21" s="2">
        <v>-3385730259.3476801</v>
      </c>
      <c r="H21" s="1" t="s">
        <v>46</v>
      </c>
      <c r="I21" s="2">
        <v>-894822009.03250802</v>
      </c>
      <c r="K21" s="1" t="s">
        <v>50</v>
      </c>
      <c r="L21" s="2">
        <v>-1023392103.89498</v>
      </c>
    </row>
    <row r="22" spans="1:12" x14ac:dyDescent="0.35">
      <c r="A22" s="3">
        <v>9.7345132743362831E-2</v>
      </c>
      <c r="B22" s="1" t="s">
        <v>46</v>
      </c>
      <c r="C22" s="2">
        <v>-1405233255.6158299</v>
      </c>
      <c r="E22" s="1" t="s">
        <v>83</v>
      </c>
      <c r="F22" s="2">
        <v>-3238805684.9124498</v>
      </c>
      <c r="H22" s="1" t="s">
        <v>82</v>
      </c>
      <c r="I22" s="2">
        <v>-890386349.615049</v>
      </c>
      <c r="K22" s="1" t="s">
        <v>47</v>
      </c>
      <c r="L22" s="2">
        <v>-1017644067.57978</v>
      </c>
    </row>
    <row r="23" spans="1:12" x14ac:dyDescent="0.35">
      <c r="A23" s="3">
        <v>0.10619469026548672</v>
      </c>
      <c r="B23" s="1" t="s">
        <v>64</v>
      </c>
      <c r="C23" s="2">
        <v>-1383267358.9725299</v>
      </c>
      <c r="E23" s="1" t="s">
        <v>35</v>
      </c>
      <c r="F23" s="2">
        <v>-3098104024.5387301</v>
      </c>
      <c r="H23" s="1" t="s">
        <v>65</v>
      </c>
      <c r="I23" s="2">
        <v>-821079173.60050404</v>
      </c>
      <c r="K23" s="1" t="s">
        <v>46</v>
      </c>
      <c r="L23" s="2">
        <v>-1003882801.0113</v>
      </c>
    </row>
    <row r="24" spans="1:12" x14ac:dyDescent="0.35">
      <c r="A24" s="3">
        <v>0.11504424778761062</v>
      </c>
      <c r="B24" s="1" t="s">
        <v>57</v>
      </c>
      <c r="C24" s="2">
        <v>-1340678326.27426</v>
      </c>
      <c r="E24" s="1" t="s">
        <v>100</v>
      </c>
      <c r="F24" s="2">
        <v>-3043007115.14325</v>
      </c>
      <c r="H24" s="1" t="s">
        <v>39</v>
      </c>
      <c r="I24" s="2">
        <v>-719483993.6882</v>
      </c>
      <c r="K24" s="1" t="s">
        <v>54</v>
      </c>
      <c r="L24" s="2">
        <v>-901074044.76108205</v>
      </c>
    </row>
    <row r="25" spans="1:12" x14ac:dyDescent="0.35">
      <c r="A25" s="3">
        <v>0.12389380530973451</v>
      </c>
      <c r="B25" s="1" t="s">
        <v>224</v>
      </c>
      <c r="C25" s="2">
        <v>-1143529934.7223101</v>
      </c>
      <c r="E25" s="1" t="s">
        <v>61</v>
      </c>
      <c r="F25" s="2">
        <v>-2814845349.9727702</v>
      </c>
      <c r="H25" s="1" t="s">
        <v>106</v>
      </c>
      <c r="I25" s="2">
        <v>-703890947.13301802</v>
      </c>
      <c r="K25" s="1" t="s">
        <v>107</v>
      </c>
      <c r="L25" s="2">
        <v>-863363773.12835896</v>
      </c>
    </row>
    <row r="26" spans="1:12" x14ac:dyDescent="0.35">
      <c r="A26" s="3">
        <v>0.13274336283185839</v>
      </c>
      <c r="B26" s="1" t="s">
        <v>84</v>
      </c>
      <c r="C26" s="2">
        <v>-985098559.65277302</v>
      </c>
      <c r="E26" s="1" t="s">
        <v>8</v>
      </c>
      <c r="F26" s="2">
        <v>-2788461039.5886698</v>
      </c>
      <c r="H26" s="1" t="s">
        <v>77</v>
      </c>
      <c r="I26" s="2">
        <v>-630601573.30346799</v>
      </c>
      <c r="K26" s="1" t="s">
        <v>57</v>
      </c>
      <c r="L26" s="2">
        <v>-819127641.22777903</v>
      </c>
    </row>
    <row r="27" spans="1:12" x14ac:dyDescent="0.35">
      <c r="A27" s="3">
        <v>0.1415929203539823</v>
      </c>
      <c r="B27" s="1" t="s">
        <v>109</v>
      </c>
      <c r="C27" s="2">
        <v>-730747634.454584</v>
      </c>
      <c r="E27" s="1" t="s">
        <v>39</v>
      </c>
      <c r="F27" s="2">
        <v>-2774766203.4579401</v>
      </c>
      <c r="H27" s="1" t="s">
        <v>58</v>
      </c>
      <c r="I27" s="2">
        <v>-463445361.58125401</v>
      </c>
      <c r="K27" s="1" t="s">
        <v>36</v>
      </c>
      <c r="L27" s="2">
        <v>-785778007.97826898</v>
      </c>
    </row>
    <row r="28" spans="1:12" x14ac:dyDescent="0.35">
      <c r="A28" s="3">
        <v>0.15044247787610621</v>
      </c>
      <c r="B28" s="1" t="s">
        <v>72</v>
      </c>
      <c r="C28" s="2">
        <v>-544369155.67400897</v>
      </c>
      <c r="E28" s="1" t="s">
        <v>73</v>
      </c>
      <c r="F28" s="2">
        <v>-2726006711.15908</v>
      </c>
      <c r="H28" s="1" t="s">
        <v>96</v>
      </c>
      <c r="I28" s="2">
        <v>-430542411.01889801</v>
      </c>
      <c r="K28" s="1" t="s">
        <v>55</v>
      </c>
      <c r="L28" s="2">
        <v>-712129453.11004496</v>
      </c>
    </row>
    <row r="29" spans="1:12" x14ac:dyDescent="0.35">
      <c r="A29" s="3">
        <v>0.15929203539823011</v>
      </c>
      <c r="B29" s="1" t="s">
        <v>49</v>
      </c>
      <c r="C29" s="2">
        <v>-519178971.38566399</v>
      </c>
      <c r="E29" s="1" t="s">
        <v>87</v>
      </c>
      <c r="F29" s="2">
        <v>-2613452330.4707899</v>
      </c>
      <c r="H29" s="1" t="s">
        <v>4</v>
      </c>
      <c r="I29" s="2">
        <v>-384314663.75029898</v>
      </c>
      <c r="K29" s="1" t="s">
        <v>51</v>
      </c>
      <c r="L29" s="2">
        <v>-696353401.16781604</v>
      </c>
    </row>
    <row r="30" spans="1:12" x14ac:dyDescent="0.35">
      <c r="A30" s="3">
        <v>0.16814159292035402</v>
      </c>
      <c r="B30" s="1" t="s">
        <v>50</v>
      </c>
      <c r="C30" s="2">
        <v>-433975066.18274999</v>
      </c>
      <c r="E30" s="1" t="s">
        <v>82</v>
      </c>
      <c r="F30" s="2">
        <v>-2550795145.2291999</v>
      </c>
      <c r="H30" s="1" t="s">
        <v>64</v>
      </c>
      <c r="I30" s="2">
        <v>-380404384.49786401</v>
      </c>
      <c r="K30" s="1" t="s">
        <v>84</v>
      </c>
      <c r="L30" s="2">
        <v>-667087064.42370296</v>
      </c>
    </row>
    <row r="31" spans="1:12" x14ac:dyDescent="0.35">
      <c r="A31" s="3">
        <v>0.17699115044247793</v>
      </c>
      <c r="B31" s="1" t="s">
        <v>7</v>
      </c>
      <c r="C31" s="2">
        <v>-427215039.77625299</v>
      </c>
      <c r="E31" s="1" t="s">
        <v>42</v>
      </c>
      <c r="F31" s="2">
        <v>-2506876800.1606302</v>
      </c>
      <c r="H31" s="1" t="s">
        <v>57</v>
      </c>
      <c r="I31" s="2">
        <v>-355151275.92041498</v>
      </c>
      <c r="K31" s="1" t="s">
        <v>64</v>
      </c>
      <c r="L31" s="1">
        <v>-665351961.00042498</v>
      </c>
    </row>
    <row r="32" spans="1:12" x14ac:dyDescent="0.35">
      <c r="A32" s="3">
        <v>0.18584070796460184</v>
      </c>
      <c r="B32" s="1" t="s">
        <v>86</v>
      </c>
      <c r="C32" s="2">
        <v>-336534419.51524299</v>
      </c>
      <c r="E32" s="1" t="s">
        <v>108</v>
      </c>
      <c r="F32" s="2">
        <v>-2493335432.7556801</v>
      </c>
      <c r="H32" s="1" t="s">
        <v>42</v>
      </c>
      <c r="I32" s="2">
        <v>-322016416.15419197</v>
      </c>
      <c r="K32" s="1" t="s">
        <v>83</v>
      </c>
      <c r="L32" s="2">
        <v>-649376529.38476598</v>
      </c>
    </row>
    <row r="33" spans="1:12" x14ac:dyDescent="0.35">
      <c r="A33" s="3">
        <v>0.19469026548672574</v>
      </c>
      <c r="B33" s="1" t="s">
        <v>24</v>
      </c>
      <c r="C33" s="2">
        <v>-227820209.95284501</v>
      </c>
      <c r="E33" s="1" t="s">
        <v>49</v>
      </c>
      <c r="F33" s="2">
        <v>-2486856655.16675</v>
      </c>
      <c r="H33" s="1" t="s">
        <v>59</v>
      </c>
      <c r="I33" s="2">
        <v>-280301740.75254798</v>
      </c>
      <c r="K33" s="1" t="s">
        <v>7</v>
      </c>
      <c r="L33" s="2">
        <v>-646203988.46317196</v>
      </c>
    </row>
    <row r="34" spans="1:12" x14ac:dyDescent="0.35">
      <c r="A34" s="3">
        <v>0.20353982300884965</v>
      </c>
      <c r="B34" s="1" t="s">
        <v>83</v>
      </c>
      <c r="C34" s="2">
        <v>-104776176.457306</v>
      </c>
      <c r="E34" s="1" t="s">
        <v>68</v>
      </c>
      <c r="F34" s="2">
        <v>-2415801926.6206002</v>
      </c>
      <c r="H34" s="1" t="s">
        <v>111</v>
      </c>
      <c r="I34" s="2">
        <v>-275837473.99405801</v>
      </c>
      <c r="K34" s="1" t="s">
        <v>110</v>
      </c>
      <c r="L34" s="2">
        <v>-557268848.81859696</v>
      </c>
    </row>
    <row r="35" spans="1:12" x14ac:dyDescent="0.35">
      <c r="A35" s="3">
        <v>0.21238938053097356</v>
      </c>
      <c r="B35" s="1" t="s">
        <v>70</v>
      </c>
      <c r="C35" s="2">
        <v>80745810.080717593</v>
      </c>
      <c r="E35" s="1" t="s">
        <v>89</v>
      </c>
      <c r="F35" s="2">
        <v>-2392997362.63416</v>
      </c>
      <c r="H35" s="1" t="s">
        <v>224</v>
      </c>
      <c r="I35" s="2">
        <v>-261234059.34641701</v>
      </c>
      <c r="K35" s="1" t="s">
        <v>58</v>
      </c>
      <c r="L35" s="2">
        <v>-497859376.803128</v>
      </c>
    </row>
    <row r="36" spans="1:12" x14ac:dyDescent="0.35">
      <c r="A36" s="3">
        <v>0.22123893805309747</v>
      </c>
      <c r="B36" s="1" t="s">
        <v>110</v>
      </c>
      <c r="C36" s="2">
        <v>117567266.20552699</v>
      </c>
      <c r="E36" s="1" t="s">
        <v>25</v>
      </c>
      <c r="F36" s="2">
        <v>-2299209605.45577</v>
      </c>
      <c r="H36" s="1" t="s">
        <v>70</v>
      </c>
      <c r="I36" s="2">
        <v>-251104236.40055901</v>
      </c>
      <c r="K36" s="1" t="s">
        <v>72</v>
      </c>
      <c r="L36" s="2">
        <v>-422759492.98306602</v>
      </c>
    </row>
    <row r="37" spans="1:12" x14ac:dyDescent="0.35">
      <c r="A37" s="3">
        <v>0.23008849557522137</v>
      </c>
      <c r="B37" s="1" t="s">
        <v>18</v>
      </c>
      <c r="C37" s="2">
        <v>202746725.00844401</v>
      </c>
      <c r="E37" s="1" t="s">
        <v>64</v>
      </c>
      <c r="F37" s="2">
        <v>-2207355344.7084999</v>
      </c>
      <c r="H37" s="1" t="s">
        <v>84</v>
      </c>
      <c r="I37" s="2">
        <v>-230974189.99518499</v>
      </c>
      <c r="K37" s="1" t="s">
        <v>53</v>
      </c>
      <c r="L37" s="2">
        <v>-334510845.43742299</v>
      </c>
    </row>
    <row r="38" spans="1:12" x14ac:dyDescent="0.35">
      <c r="A38" s="3">
        <v>0.23893805309734528</v>
      </c>
      <c r="B38" s="1" t="s">
        <v>106</v>
      </c>
      <c r="C38" s="2">
        <v>229268402.379096</v>
      </c>
      <c r="E38" s="1" t="s">
        <v>77</v>
      </c>
      <c r="F38" s="2">
        <v>-2199961382.7571902</v>
      </c>
      <c r="H38" s="1" t="s">
        <v>88</v>
      </c>
      <c r="I38" s="2">
        <v>-199072050.09439901</v>
      </c>
      <c r="K38" s="1" t="s">
        <v>59</v>
      </c>
      <c r="L38" s="2">
        <v>-316062954.36722201</v>
      </c>
    </row>
    <row r="39" spans="1:12" x14ac:dyDescent="0.35">
      <c r="A39" s="3">
        <v>0.24778761061946919</v>
      </c>
      <c r="B39" s="1" t="s">
        <v>11</v>
      </c>
      <c r="C39" s="2">
        <v>234923130.60491499</v>
      </c>
      <c r="E39" s="1" t="s">
        <v>78</v>
      </c>
      <c r="F39" s="2">
        <v>-2148792483.2061601</v>
      </c>
      <c r="H39" s="1" t="s">
        <v>112</v>
      </c>
      <c r="I39" s="2">
        <v>-198797466.79601499</v>
      </c>
      <c r="K39" s="1" t="s">
        <v>65</v>
      </c>
      <c r="L39" s="2">
        <v>-275478354.11877</v>
      </c>
    </row>
    <row r="40" spans="1:12" x14ac:dyDescent="0.35">
      <c r="A40" s="3">
        <v>0.2566371681415931</v>
      </c>
      <c r="B40" s="1" t="s">
        <v>111</v>
      </c>
      <c r="C40" s="2">
        <v>261374476.25413001</v>
      </c>
      <c r="E40" s="1" t="s">
        <v>23</v>
      </c>
      <c r="F40" s="2">
        <v>-2132486854.5366199</v>
      </c>
      <c r="H40" s="1" t="s">
        <v>91</v>
      </c>
      <c r="I40" s="2">
        <v>-177152310.29998901</v>
      </c>
      <c r="K40" s="1" t="s">
        <v>52</v>
      </c>
      <c r="L40" s="2">
        <v>-264947348.92160499</v>
      </c>
    </row>
    <row r="41" spans="1:12" x14ac:dyDescent="0.35">
      <c r="A41" s="3">
        <v>0.265486725663717</v>
      </c>
      <c r="B41" s="1" t="s">
        <v>22</v>
      </c>
      <c r="C41" s="2">
        <v>297045857.41729999</v>
      </c>
      <c r="E41" s="1" t="s">
        <v>76</v>
      </c>
      <c r="F41" s="2">
        <v>-2121003468.82038</v>
      </c>
      <c r="H41" s="1" t="s">
        <v>40</v>
      </c>
      <c r="I41" s="2">
        <v>-110021698.001662</v>
      </c>
      <c r="K41" s="1" t="s">
        <v>70</v>
      </c>
      <c r="L41" s="2">
        <v>-222834857.132662</v>
      </c>
    </row>
    <row r="42" spans="1:12" x14ac:dyDescent="0.35">
      <c r="A42" s="3">
        <v>0.27433628318584091</v>
      </c>
      <c r="B42" s="1" t="s">
        <v>65</v>
      </c>
      <c r="C42" s="2">
        <v>327355076.958269</v>
      </c>
      <c r="E42" s="1" t="s">
        <v>45</v>
      </c>
      <c r="F42" s="2">
        <v>-2115033210.23823</v>
      </c>
      <c r="H42" s="1" t="s">
        <v>108</v>
      </c>
      <c r="I42" s="2">
        <v>-21801920.614790902</v>
      </c>
      <c r="K42" s="1" t="s">
        <v>101</v>
      </c>
      <c r="L42" s="2">
        <v>-90670653.977342293</v>
      </c>
    </row>
    <row r="43" spans="1:12" x14ac:dyDescent="0.35">
      <c r="A43" s="3">
        <v>0.28318584070796482</v>
      </c>
      <c r="B43" s="1" t="s">
        <v>105</v>
      </c>
      <c r="C43" s="2">
        <v>366031582.42723697</v>
      </c>
      <c r="E43" s="1" t="s">
        <v>51</v>
      </c>
      <c r="F43" s="2">
        <v>-2094639769.6298001</v>
      </c>
      <c r="H43" s="1" t="s">
        <v>101</v>
      </c>
      <c r="I43" s="2">
        <v>43683982.584892303</v>
      </c>
      <c r="K43" s="1" t="s">
        <v>11</v>
      </c>
      <c r="L43" s="2">
        <v>-7007173.4039192796</v>
      </c>
    </row>
    <row r="44" spans="1:12" x14ac:dyDescent="0.35">
      <c r="A44" s="3">
        <v>0.29203539823008873</v>
      </c>
      <c r="B44" s="1" t="s">
        <v>96</v>
      </c>
      <c r="C44" s="2">
        <v>393734446.18606299</v>
      </c>
      <c r="E44" s="1" t="s">
        <v>30</v>
      </c>
      <c r="F44" s="2">
        <v>-1971933670.60339</v>
      </c>
      <c r="H44" s="1" t="s">
        <v>69</v>
      </c>
      <c r="I44" s="2">
        <v>126842426.78043</v>
      </c>
      <c r="K44" s="1" t="s">
        <v>86</v>
      </c>
      <c r="L44" s="2">
        <v>143690416.99218899</v>
      </c>
    </row>
    <row r="45" spans="1:12" x14ac:dyDescent="0.35">
      <c r="A45" s="3">
        <v>0.30088495575221264</v>
      </c>
      <c r="B45" s="1" t="s">
        <v>58</v>
      </c>
      <c r="C45" s="2">
        <v>401803596.528611</v>
      </c>
      <c r="E45" s="1" t="s">
        <v>88</v>
      </c>
      <c r="F45" s="2">
        <v>-1928320152.50828</v>
      </c>
      <c r="H45" s="1" t="s">
        <v>38</v>
      </c>
      <c r="I45" s="2">
        <v>151341170.383508</v>
      </c>
      <c r="K45" s="1" t="s">
        <v>82</v>
      </c>
      <c r="L45" s="2">
        <v>162127269.394784</v>
      </c>
    </row>
    <row r="46" spans="1:12" x14ac:dyDescent="0.35">
      <c r="A46" s="3">
        <v>0.30973451327433654</v>
      </c>
      <c r="B46" s="1" t="s">
        <v>9</v>
      </c>
      <c r="C46" s="2">
        <v>487306824.52296197</v>
      </c>
      <c r="E46" s="1" t="s">
        <v>57</v>
      </c>
      <c r="F46" s="2">
        <v>-1902178435.1991999</v>
      </c>
      <c r="H46" s="1" t="s">
        <v>78</v>
      </c>
      <c r="I46" s="2">
        <v>181250329.752781</v>
      </c>
      <c r="K46" s="1" t="s">
        <v>2</v>
      </c>
      <c r="L46" s="2">
        <v>228639403.94883099</v>
      </c>
    </row>
    <row r="47" spans="1:12" x14ac:dyDescent="0.35">
      <c r="A47" s="3">
        <v>0.31858407079646045</v>
      </c>
      <c r="B47" s="1" t="s">
        <v>5</v>
      </c>
      <c r="C47" s="2">
        <v>504331695.20011699</v>
      </c>
      <c r="E47" s="1" t="s">
        <v>16</v>
      </c>
      <c r="F47" s="2">
        <v>-1855344510.57708</v>
      </c>
      <c r="H47" s="1" t="s">
        <v>48</v>
      </c>
      <c r="I47" s="2">
        <v>210161621.807138</v>
      </c>
      <c r="K47" s="1" t="s">
        <v>103</v>
      </c>
      <c r="L47" s="2">
        <v>232280044.51836801</v>
      </c>
    </row>
    <row r="48" spans="1:12" x14ac:dyDescent="0.35">
      <c r="A48" s="3">
        <v>0.32743362831858436</v>
      </c>
      <c r="B48" s="1" t="s">
        <v>39</v>
      </c>
      <c r="C48" s="2">
        <v>514113889.828789</v>
      </c>
      <c r="E48" s="1" t="s">
        <v>40</v>
      </c>
      <c r="F48" s="2">
        <v>-1799372590.96404</v>
      </c>
      <c r="H48" s="1" t="s">
        <v>97</v>
      </c>
      <c r="I48" s="2">
        <v>278263538.20071799</v>
      </c>
      <c r="K48" s="1" t="s">
        <v>106</v>
      </c>
      <c r="L48" s="2">
        <v>232837052.95859301</v>
      </c>
    </row>
    <row r="49" spans="1:12" x14ac:dyDescent="0.35">
      <c r="A49" s="3">
        <v>0.33628318584070827</v>
      </c>
      <c r="B49" s="1" t="s">
        <v>54</v>
      </c>
      <c r="C49" s="2">
        <v>557043748.10948503</v>
      </c>
      <c r="E49" s="1" t="s">
        <v>29</v>
      </c>
      <c r="F49" s="2">
        <v>-1774937722.1695099</v>
      </c>
      <c r="H49" s="1" t="s">
        <v>110</v>
      </c>
      <c r="I49" s="2">
        <v>299201325.87651902</v>
      </c>
      <c r="K49" s="1" t="s">
        <v>31</v>
      </c>
      <c r="L49" s="2">
        <v>233214379.93348601</v>
      </c>
    </row>
    <row r="50" spans="1:12" x14ac:dyDescent="0.35">
      <c r="A50" s="3">
        <v>0.34513274336283217</v>
      </c>
      <c r="B50" s="1" t="s">
        <v>112</v>
      </c>
      <c r="C50" s="2">
        <v>561026175.75221705</v>
      </c>
      <c r="E50" s="1" t="s">
        <v>7</v>
      </c>
      <c r="F50" s="2">
        <v>-1773791092.4434199</v>
      </c>
      <c r="H50" s="1" t="s">
        <v>93</v>
      </c>
      <c r="I50" s="2">
        <v>316539029.736103</v>
      </c>
      <c r="K50" s="1" t="s">
        <v>109</v>
      </c>
      <c r="L50" s="2">
        <v>236473480.227292</v>
      </c>
    </row>
    <row r="51" spans="1:12" x14ac:dyDescent="0.35">
      <c r="A51" s="3">
        <v>0.35398230088495608</v>
      </c>
      <c r="B51" s="1" t="s">
        <v>59</v>
      </c>
      <c r="C51" s="2">
        <v>584343703.96942401</v>
      </c>
      <c r="E51" s="1" t="s">
        <v>44</v>
      </c>
      <c r="F51" s="2">
        <v>-1728110435.7016499</v>
      </c>
      <c r="H51" s="1" t="s">
        <v>36</v>
      </c>
      <c r="I51" s="2">
        <v>326274610.54918402</v>
      </c>
      <c r="K51" s="1" t="s">
        <v>33</v>
      </c>
      <c r="L51" s="2">
        <v>300672008.62974799</v>
      </c>
    </row>
    <row r="52" spans="1:12" x14ac:dyDescent="0.35">
      <c r="A52" s="3">
        <v>0.36283185840707999</v>
      </c>
      <c r="B52" s="1" t="s">
        <v>28</v>
      </c>
      <c r="C52" s="2">
        <v>613601490.07021701</v>
      </c>
      <c r="E52" s="1" t="s">
        <v>2</v>
      </c>
      <c r="F52" s="2">
        <v>-1675629547.8910699</v>
      </c>
      <c r="H52" s="1" t="s">
        <v>113</v>
      </c>
      <c r="I52" s="2">
        <v>361561779.06663197</v>
      </c>
      <c r="K52" s="1" t="s">
        <v>56</v>
      </c>
      <c r="L52" s="2">
        <v>344851582.95859402</v>
      </c>
    </row>
    <row r="53" spans="1:12" x14ac:dyDescent="0.35">
      <c r="A53" s="3">
        <v>0.3716814159292039</v>
      </c>
      <c r="B53" s="1" t="s">
        <v>31</v>
      </c>
      <c r="C53" s="2">
        <v>666147727.46090806</v>
      </c>
      <c r="E53" s="1" t="s">
        <v>112</v>
      </c>
      <c r="F53" s="1">
        <v>-1674146854.6434901</v>
      </c>
      <c r="H53" s="1" t="s">
        <v>56</v>
      </c>
      <c r="I53" s="2">
        <v>370300400.74342197</v>
      </c>
      <c r="K53" s="1" t="s">
        <v>105</v>
      </c>
      <c r="L53" s="2">
        <v>371181046.137016</v>
      </c>
    </row>
    <row r="54" spans="1:12" x14ac:dyDescent="0.35">
      <c r="A54" s="3">
        <v>0.3805309734513278</v>
      </c>
      <c r="B54" s="1" t="s">
        <v>82</v>
      </c>
      <c r="C54" s="2">
        <v>707765089.07564604</v>
      </c>
      <c r="E54" s="1" t="s">
        <v>81</v>
      </c>
      <c r="F54" s="2">
        <v>-1647021492.21334</v>
      </c>
      <c r="H54" s="1" t="s">
        <v>80</v>
      </c>
      <c r="I54" s="2">
        <v>382112310.73269701</v>
      </c>
      <c r="K54" s="1" t="s">
        <v>100</v>
      </c>
      <c r="L54" s="2">
        <v>377296451.24674302</v>
      </c>
    </row>
    <row r="55" spans="1:12" x14ac:dyDescent="0.35">
      <c r="A55" s="3">
        <v>0.38938053097345171</v>
      </c>
      <c r="B55" s="1" t="s">
        <v>55</v>
      </c>
      <c r="C55" s="2">
        <v>744578139.13935697</v>
      </c>
      <c r="E55" s="1" t="s">
        <v>43</v>
      </c>
      <c r="F55" s="2">
        <v>-1627815206.04317</v>
      </c>
      <c r="H55" s="1" t="s">
        <v>11</v>
      </c>
      <c r="I55" s="2">
        <v>387137338.68708003</v>
      </c>
      <c r="K55" s="1" t="s">
        <v>104</v>
      </c>
      <c r="L55" s="2">
        <v>473083329.56898499</v>
      </c>
    </row>
    <row r="56" spans="1:12" x14ac:dyDescent="0.35">
      <c r="A56" s="3">
        <v>0.39823008849557562</v>
      </c>
      <c r="B56" s="1" t="s">
        <v>51</v>
      </c>
      <c r="C56" s="2">
        <v>760733586.12939298</v>
      </c>
      <c r="E56" s="1" t="s">
        <v>54</v>
      </c>
      <c r="F56" s="2">
        <v>-1619564098.5243199</v>
      </c>
      <c r="H56" s="1" t="s">
        <v>94</v>
      </c>
      <c r="I56" s="2">
        <v>399236268.45736599</v>
      </c>
      <c r="K56" s="1" t="s">
        <v>77</v>
      </c>
      <c r="L56" s="2">
        <v>491518525.35620499</v>
      </c>
    </row>
    <row r="57" spans="1:12" x14ac:dyDescent="0.35">
      <c r="A57" s="3">
        <v>0.40707964601769953</v>
      </c>
      <c r="B57" s="1" t="s">
        <v>113</v>
      </c>
      <c r="C57" s="2">
        <v>768082606.45318401</v>
      </c>
      <c r="E57" s="1" t="s">
        <v>36</v>
      </c>
      <c r="F57" s="2">
        <v>-1580652216.70435</v>
      </c>
      <c r="H57" s="1" t="s">
        <v>15</v>
      </c>
      <c r="I57" s="2">
        <v>410082506.20635998</v>
      </c>
      <c r="K57" s="1" t="s">
        <v>68</v>
      </c>
      <c r="L57" s="2">
        <v>530706343.18955201</v>
      </c>
    </row>
    <row r="58" spans="1:12" x14ac:dyDescent="0.35">
      <c r="A58" s="3">
        <v>0.41592920353982343</v>
      </c>
      <c r="B58" s="1" t="s">
        <v>38</v>
      </c>
      <c r="C58" s="2">
        <v>789827976.49077404</v>
      </c>
      <c r="E58" s="1" t="s">
        <v>110</v>
      </c>
      <c r="F58" s="2">
        <v>-1439347092.4595799</v>
      </c>
      <c r="H58" s="1" t="s">
        <v>30</v>
      </c>
      <c r="I58" s="2">
        <v>430441728.58918297</v>
      </c>
      <c r="K58" s="1" t="s">
        <v>87</v>
      </c>
      <c r="L58" s="2">
        <v>540451731.047207</v>
      </c>
    </row>
    <row r="59" spans="1:12" x14ac:dyDescent="0.35">
      <c r="A59" s="3">
        <v>0.42477876106194734</v>
      </c>
      <c r="B59" s="1" t="s">
        <v>27</v>
      </c>
      <c r="C59" s="2">
        <v>856583435.81485605</v>
      </c>
      <c r="E59" s="1" t="s">
        <v>111</v>
      </c>
      <c r="F59" s="2">
        <v>-1437406090.9985399</v>
      </c>
      <c r="H59" s="1" t="s">
        <v>79</v>
      </c>
      <c r="I59" s="2">
        <v>443765118.68023503</v>
      </c>
      <c r="K59" s="1" t="s">
        <v>24</v>
      </c>
      <c r="L59" s="2">
        <v>548561250.67582905</v>
      </c>
    </row>
    <row r="60" spans="1:12" x14ac:dyDescent="0.35">
      <c r="A60" s="3">
        <v>0.43362831858407125</v>
      </c>
      <c r="B60" s="1" t="s">
        <v>25</v>
      </c>
      <c r="C60" s="2">
        <v>895291889.201249</v>
      </c>
      <c r="E60" s="1" t="s">
        <v>55</v>
      </c>
      <c r="F60" s="2">
        <v>-1434032613.40764</v>
      </c>
      <c r="H60" s="1" t="s">
        <v>60</v>
      </c>
      <c r="I60" s="2">
        <v>458079700.827654</v>
      </c>
      <c r="K60" s="1" t="s">
        <v>39</v>
      </c>
      <c r="L60" s="2">
        <v>554639133.11305106</v>
      </c>
    </row>
    <row r="61" spans="1:12" x14ac:dyDescent="0.35">
      <c r="A61" s="3">
        <v>0.44247787610619516</v>
      </c>
      <c r="B61" s="1" t="s">
        <v>87</v>
      </c>
      <c r="C61" s="2">
        <v>950173496.62698102</v>
      </c>
      <c r="E61" s="1" t="s">
        <v>113</v>
      </c>
      <c r="F61" s="2">
        <v>-1307254444.67522</v>
      </c>
      <c r="H61" s="1" t="s">
        <v>86</v>
      </c>
      <c r="I61" s="2">
        <v>461163502.21447003</v>
      </c>
      <c r="K61" s="1" t="s">
        <v>60</v>
      </c>
      <c r="L61" s="2">
        <v>582943604.69503295</v>
      </c>
    </row>
    <row r="62" spans="1:12" x14ac:dyDescent="0.35">
      <c r="A62" s="3">
        <v>0.45132743362831906</v>
      </c>
      <c r="B62" s="1" t="s">
        <v>71</v>
      </c>
      <c r="C62" s="2">
        <v>977930880.29392898</v>
      </c>
      <c r="E62" s="1" t="s">
        <v>67</v>
      </c>
      <c r="F62" s="2">
        <v>-1265275244.2881801</v>
      </c>
      <c r="H62" s="1" t="s">
        <v>72</v>
      </c>
      <c r="I62" s="2">
        <v>497585830.286605</v>
      </c>
      <c r="K62" s="1" t="s">
        <v>98</v>
      </c>
      <c r="L62" s="2">
        <v>589691877.13552105</v>
      </c>
    </row>
    <row r="63" spans="1:12" x14ac:dyDescent="0.35">
      <c r="A63" s="3">
        <v>0.46017699115044297</v>
      </c>
      <c r="B63" s="1" t="s">
        <v>10</v>
      </c>
      <c r="C63" s="2">
        <v>990002885.69562995</v>
      </c>
      <c r="E63" s="1" t="s">
        <v>50</v>
      </c>
      <c r="F63" s="2">
        <v>-1264785419.8583</v>
      </c>
      <c r="H63" s="1" t="s">
        <v>100</v>
      </c>
      <c r="I63" s="1">
        <v>504784978.55526602</v>
      </c>
      <c r="K63" s="1" t="s">
        <v>85</v>
      </c>
      <c r="L63" s="2">
        <v>595347174.60047603</v>
      </c>
    </row>
    <row r="64" spans="1:12" x14ac:dyDescent="0.35">
      <c r="A64" s="3">
        <v>0.46902654867256688</v>
      </c>
      <c r="B64" s="1" t="s">
        <v>2</v>
      </c>
      <c r="C64" s="2">
        <v>1082678172.22047</v>
      </c>
      <c r="E64" s="1" t="s">
        <v>71</v>
      </c>
      <c r="F64" s="2">
        <v>-1180882442.7543399</v>
      </c>
      <c r="H64" s="1" t="s">
        <v>3</v>
      </c>
      <c r="I64" s="2">
        <v>507919481.43052799</v>
      </c>
      <c r="K64" s="1" t="s">
        <v>90</v>
      </c>
      <c r="L64" s="2">
        <v>631652965.89693999</v>
      </c>
    </row>
    <row r="65" spans="1:12" x14ac:dyDescent="0.35">
      <c r="A65" s="3">
        <v>0.47787610619469079</v>
      </c>
      <c r="B65" s="1" t="s">
        <v>74</v>
      </c>
      <c r="C65" s="2">
        <v>1083825338.7392001</v>
      </c>
      <c r="E65" s="1" t="s">
        <v>65</v>
      </c>
      <c r="F65" s="2">
        <v>-1162401852.29263</v>
      </c>
      <c r="H65" s="1" t="s">
        <v>95</v>
      </c>
      <c r="I65" s="2">
        <v>511617865.405195</v>
      </c>
      <c r="K65" s="1" t="s">
        <v>112</v>
      </c>
      <c r="L65" s="2">
        <v>643338257.53353</v>
      </c>
    </row>
    <row r="66" spans="1:12" x14ac:dyDescent="0.35">
      <c r="A66" s="3">
        <v>0.48672566371681469</v>
      </c>
      <c r="B66" s="1" t="s">
        <v>21</v>
      </c>
      <c r="C66" s="2">
        <v>1114506252.6096101</v>
      </c>
      <c r="E66" s="1" t="s">
        <v>79</v>
      </c>
      <c r="F66" s="2">
        <v>-1131707170.54795</v>
      </c>
      <c r="H66" s="1" t="s">
        <v>81</v>
      </c>
      <c r="I66" s="2">
        <v>521363965.18103802</v>
      </c>
      <c r="K66" s="1" t="s">
        <v>111</v>
      </c>
      <c r="L66" s="2">
        <v>677474038.63959205</v>
      </c>
    </row>
    <row r="67" spans="1:12" x14ac:dyDescent="0.35">
      <c r="A67" s="3">
        <v>0.4955752212389386</v>
      </c>
      <c r="B67" s="1" t="s">
        <v>53</v>
      </c>
      <c r="C67" s="2">
        <v>1122485879.20398</v>
      </c>
      <c r="E67" s="1" t="s">
        <v>9</v>
      </c>
      <c r="F67" s="2">
        <v>-1119063518.2055399</v>
      </c>
      <c r="H67" s="1" t="s">
        <v>43</v>
      </c>
      <c r="I67" s="2">
        <v>590348376.29623103</v>
      </c>
      <c r="K67" s="1" t="s">
        <v>35</v>
      </c>
      <c r="L67" s="2">
        <v>840658755.86865604</v>
      </c>
    </row>
    <row r="68" spans="1:12" x14ac:dyDescent="0.35">
      <c r="A68" s="3">
        <v>0.50442477876106251</v>
      </c>
      <c r="B68" s="1" t="s">
        <v>68</v>
      </c>
      <c r="C68" s="2">
        <v>1130687062.5899601</v>
      </c>
      <c r="E68" s="1" t="s">
        <v>104</v>
      </c>
      <c r="F68" s="2">
        <v>-1057249040.0000499</v>
      </c>
      <c r="H68" s="1" t="s">
        <v>14</v>
      </c>
      <c r="I68" s="2">
        <v>626183094.67630601</v>
      </c>
      <c r="K68" s="1" t="s">
        <v>16</v>
      </c>
      <c r="L68" s="2">
        <v>899847504.47842801</v>
      </c>
    </row>
    <row r="69" spans="1:12" x14ac:dyDescent="0.35">
      <c r="A69" s="3">
        <v>0.51327433628318642</v>
      </c>
      <c r="B69" s="1" t="s">
        <v>101</v>
      </c>
      <c r="C69" s="2">
        <v>1193487164.84834</v>
      </c>
      <c r="E69" s="1" t="s">
        <v>53</v>
      </c>
      <c r="F69" s="2">
        <v>-1051740743.60826</v>
      </c>
      <c r="H69" s="1" t="s">
        <v>29</v>
      </c>
      <c r="I69" s="2">
        <v>651806869.10276604</v>
      </c>
      <c r="K69" s="1" t="s">
        <v>102</v>
      </c>
      <c r="L69" s="2">
        <v>918571979.84337997</v>
      </c>
    </row>
    <row r="70" spans="1:12" x14ac:dyDescent="0.35">
      <c r="A70" s="3">
        <v>0.52212389380531032</v>
      </c>
      <c r="B70" s="1" t="s">
        <v>52</v>
      </c>
      <c r="C70" s="2">
        <v>1194929849.77422</v>
      </c>
      <c r="E70" s="1" t="s">
        <v>80</v>
      </c>
      <c r="F70" s="2">
        <v>-1048993974.5803</v>
      </c>
      <c r="H70" s="1" t="s">
        <v>7</v>
      </c>
      <c r="I70" s="2">
        <v>683113962.77941203</v>
      </c>
      <c r="K70" s="1" t="s">
        <v>44</v>
      </c>
      <c r="L70" s="2">
        <v>1013506987.6957</v>
      </c>
    </row>
    <row r="71" spans="1:12" x14ac:dyDescent="0.35">
      <c r="A71" s="3">
        <v>0.53097345132743423</v>
      </c>
      <c r="B71" s="1" t="s">
        <v>35</v>
      </c>
      <c r="C71" s="2">
        <v>1232659679.82324</v>
      </c>
      <c r="E71" s="1" t="s">
        <v>18</v>
      </c>
      <c r="F71" s="2">
        <v>-1021512615.8827</v>
      </c>
      <c r="H71" s="1" t="s">
        <v>54</v>
      </c>
      <c r="I71" s="2">
        <v>699091592.13943696</v>
      </c>
      <c r="K71" s="1" t="s">
        <v>99</v>
      </c>
      <c r="L71" s="2">
        <v>1027605352.13457</v>
      </c>
    </row>
    <row r="72" spans="1:12" x14ac:dyDescent="0.35">
      <c r="A72" s="3">
        <v>0.53982300884955814</v>
      </c>
      <c r="B72" s="1" t="s">
        <v>56</v>
      </c>
      <c r="C72" s="2">
        <v>1237700317.8004</v>
      </c>
      <c r="E72" s="1" t="s">
        <v>52</v>
      </c>
      <c r="F72" s="2">
        <v>-978115969.28471196</v>
      </c>
      <c r="H72" s="1" t="s">
        <v>35</v>
      </c>
      <c r="I72" s="2">
        <v>746004385.52125096</v>
      </c>
      <c r="K72" s="1" t="s">
        <v>5</v>
      </c>
      <c r="L72" s="2">
        <v>1111760465.88959</v>
      </c>
    </row>
    <row r="73" spans="1:12" x14ac:dyDescent="0.35">
      <c r="A73" s="3">
        <v>0.54867256637168205</v>
      </c>
      <c r="B73" s="1" t="s">
        <v>36</v>
      </c>
      <c r="C73" s="2">
        <v>1246806220.60273</v>
      </c>
      <c r="E73" s="1" t="s">
        <v>99</v>
      </c>
      <c r="F73" s="2">
        <v>-898095638.78767502</v>
      </c>
      <c r="H73" s="1" t="s">
        <v>16</v>
      </c>
      <c r="I73" s="2">
        <v>756595738.225335</v>
      </c>
      <c r="K73" s="1" t="s">
        <v>40</v>
      </c>
      <c r="L73" s="2">
        <v>1148793019.7146399</v>
      </c>
    </row>
    <row r="74" spans="1:12" x14ac:dyDescent="0.35">
      <c r="A74" s="3">
        <v>0.55752212389380595</v>
      </c>
      <c r="B74" s="1" t="s">
        <v>8</v>
      </c>
      <c r="C74" s="2">
        <v>1250622535.12165</v>
      </c>
      <c r="E74" s="1" t="s">
        <v>19</v>
      </c>
      <c r="F74" s="2">
        <v>-878007860.35813904</v>
      </c>
      <c r="H74" s="1" t="s">
        <v>25</v>
      </c>
      <c r="I74" s="2">
        <v>873522171.88557899</v>
      </c>
      <c r="K74" s="1" t="s">
        <v>38</v>
      </c>
      <c r="L74" s="2">
        <v>1180160363.1059899</v>
      </c>
    </row>
    <row r="75" spans="1:12" x14ac:dyDescent="0.35">
      <c r="A75" s="3">
        <v>0.56637168141592986</v>
      </c>
      <c r="B75" s="1" t="s">
        <v>93</v>
      </c>
      <c r="C75" s="2">
        <v>1267218475.1949799</v>
      </c>
      <c r="E75" s="1" t="s">
        <v>103</v>
      </c>
      <c r="F75" s="2">
        <v>-857672962.32702899</v>
      </c>
      <c r="H75" s="1" t="s">
        <v>55</v>
      </c>
      <c r="I75" s="2">
        <v>886616831.86858702</v>
      </c>
      <c r="K75" s="1" t="s">
        <v>93</v>
      </c>
      <c r="L75" s="2">
        <v>1275699457.3425901</v>
      </c>
    </row>
    <row r="76" spans="1:12" x14ac:dyDescent="0.35">
      <c r="A76" s="3">
        <v>0.57522123893805377</v>
      </c>
      <c r="B76" s="1" t="s">
        <v>60</v>
      </c>
      <c r="C76" s="2">
        <v>1277216487.8618901</v>
      </c>
      <c r="E76" s="1" t="s">
        <v>31</v>
      </c>
      <c r="F76" s="2">
        <v>-819475610.75437105</v>
      </c>
      <c r="H76" s="1" t="s">
        <v>51</v>
      </c>
      <c r="I76" s="2">
        <v>906179700.41022897</v>
      </c>
      <c r="K76" s="1" t="s">
        <v>78</v>
      </c>
      <c r="L76" s="2">
        <v>1295662626.38273</v>
      </c>
    </row>
    <row r="77" spans="1:12" x14ac:dyDescent="0.35">
      <c r="A77" s="3">
        <v>0.58407079646017768</v>
      </c>
      <c r="B77" s="1" t="s">
        <v>40</v>
      </c>
      <c r="C77" s="2">
        <v>1303512195.2590201</v>
      </c>
      <c r="E77" s="1" t="s">
        <v>93</v>
      </c>
      <c r="F77" s="2">
        <v>-763816923.54485095</v>
      </c>
      <c r="H77" s="1" t="s">
        <v>85</v>
      </c>
      <c r="I77" s="2">
        <v>911502632.65961802</v>
      </c>
      <c r="K77" s="1" t="s">
        <v>88</v>
      </c>
      <c r="L77" s="2">
        <v>1327962763.3411901</v>
      </c>
    </row>
    <row r="78" spans="1:12" x14ac:dyDescent="0.35">
      <c r="A78" s="3">
        <v>0.59292035398230158</v>
      </c>
      <c r="B78" s="1" t="s">
        <v>85</v>
      </c>
      <c r="C78" s="2">
        <v>1306442958.7765601</v>
      </c>
      <c r="E78" s="1" t="s">
        <v>3</v>
      </c>
      <c r="F78" s="2">
        <v>-721837884.93894398</v>
      </c>
      <c r="H78" s="1" t="s">
        <v>92</v>
      </c>
      <c r="I78" s="2">
        <v>941079258.00401998</v>
      </c>
      <c r="K78" s="1" t="s">
        <v>18</v>
      </c>
      <c r="L78" s="2">
        <v>1342835189.4709101</v>
      </c>
    </row>
    <row r="79" spans="1:12" x14ac:dyDescent="0.35">
      <c r="A79" s="3">
        <v>0.60176991150442549</v>
      </c>
      <c r="B79" s="1" t="s">
        <v>44</v>
      </c>
      <c r="C79" s="2">
        <v>1309318205.3199201</v>
      </c>
      <c r="E79" s="1" t="s">
        <v>75</v>
      </c>
      <c r="F79" s="2">
        <v>-661234319.45431006</v>
      </c>
      <c r="H79" s="1" t="s">
        <v>90</v>
      </c>
      <c r="I79" s="2">
        <v>984870482.60664904</v>
      </c>
      <c r="K79" s="1" t="s">
        <v>3</v>
      </c>
      <c r="L79" s="2">
        <v>1362346400.9620199</v>
      </c>
    </row>
    <row r="80" spans="1:12" x14ac:dyDescent="0.35">
      <c r="A80" s="3">
        <v>0.6106194690265494</v>
      </c>
      <c r="B80" s="1" t="s">
        <v>77</v>
      </c>
      <c r="C80" s="2">
        <v>1328697191.77649</v>
      </c>
      <c r="E80" s="1" t="s">
        <v>13</v>
      </c>
      <c r="F80" s="2">
        <v>-612287518.10009897</v>
      </c>
      <c r="H80" s="1" t="s">
        <v>50</v>
      </c>
      <c r="I80" s="2">
        <v>1101117529.08009</v>
      </c>
      <c r="K80" s="1" t="s">
        <v>61</v>
      </c>
      <c r="L80" s="2">
        <v>1382396943.82511</v>
      </c>
    </row>
    <row r="81" spans="1:12" x14ac:dyDescent="0.35">
      <c r="A81" s="3">
        <v>0.61946902654867331</v>
      </c>
      <c r="B81" s="1" t="s">
        <v>95</v>
      </c>
      <c r="C81" s="2">
        <v>1332760821.70016</v>
      </c>
      <c r="E81" s="1" t="s">
        <v>90</v>
      </c>
      <c r="F81" s="2">
        <v>-529371448.60480601</v>
      </c>
      <c r="H81" s="1" t="s">
        <v>74</v>
      </c>
      <c r="I81" s="2">
        <v>1173895412.22682</v>
      </c>
      <c r="K81" s="1" t="s">
        <v>89</v>
      </c>
      <c r="L81" s="2">
        <v>1385926818.8189499</v>
      </c>
    </row>
    <row r="82" spans="1:12" x14ac:dyDescent="0.35">
      <c r="A82" s="3">
        <v>0.62831858407079721</v>
      </c>
      <c r="B82" s="1" t="s">
        <v>15</v>
      </c>
      <c r="C82" s="2">
        <v>1408652559.6703701</v>
      </c>
      <c r="E82" s="1" t="s">
        <v>92</v>
      </c>
      <c r="F82" s="2">
        <v>-511224489.10398197</v>
      </c>
      <c r="H82" s="1" t="s">
        <v>49</v>
      </c>
      <c r="I82" s="2">
        <v>1196112683.3682001</v>
      </c>
      <c r="K82" s="1" t="s">
        <v>75</v>
      </c>
      <c r="L82" s="2">
        <v>1390394328.8642099</v>
      </c>
    </row>
    <row r="83" spans="1:12" x14ac:dyDescent="0.35">
      <c r="A83" s="3">
        <v>0.63716814159292112</v>
      </c>
      <c r="B83" s="1" t="s">
        <v>89</v>
      </c>
      <c r="C83" s="2">
        <v>1488939020.6454501</v>
      </c>
      <c r="E83" s="1" t="s">
        <v>107</v>
      </c>
      <c r="F83" s="2">
        <v>-505900862.53616899</v>
      </c>
      <c r="H83" s="1" t="s">
        <v>61</v>
      </c>
      <c r="I83" s="2">
        <v>1260896625.2321301</v>
      </c>
      <c r="K83" s="1" t="s">
        <v>32</v>
      </c>
      <c r="L83" s="2">
        <v>1433500761.4732499</v>
      </c>
    </row>
    <row r="84" spans="1:12" x14ac:dyDescent="0.35">
      <c r="A84" s="3">
        <v>0.64601769911504503</v>
      </c>
      <c r="B84" s="1" t="s">
        <v>16</v>
      </c>
      <c r="C84" s="2">
        <v>1576607108.8203499</v>
      </c>
      <c r="E84" s="1" t="s">
        <v>86</v>
      </c>
      <c r="F84" s="2">
        <v>-498171863.00539601</v>
      </c>
      <c r="H84" s="1" t="s">
        <v>53</v>
      </c>
      <c r="I84" s="2">
        <v>1262675385.85344</v>
      </c>
      <c r="K84" s="1" t="s">
        <v>30</v>
      </c>
      <c r="L84" s="2">
        <v>1440797626.89639</v>
      </c>
    </row>
    <row r="85" spans="1:12" x14ac:dyDescent="0.35">
      <c r="A85" s="3">
        <v>0.65486725663716894</v>
      </c>
      <c r="B85" s="1" t="s">
        <v>108</v>
      </c>
      <c r="C85" s="2">
        <v>1590577237.69731</v>
      </c>
      <c r="E85" s="1" t="s">
        <v>224</v>
      </c>
      <c r="F85" s="2">
        <v>-491671366.61414897</v>
      </c>
      <c r="H85" s="1" t="s">
        <v>71</v>
      </c>
      <c r="I85" s="2">
        <v>1336164239.31919</v>
      </c>
      <c r="K85" s="1" t="s">
        <v>12</v>
      </c>
      <c r="L85" s="2">
        <v>1479440467.5065701</v>
      </c>
    </row>
    <row r="86" spans="1:12" x14ac:dyDescent="0.35">
      <c r="A86" s="3">
        <v>0.66371681415929284</v>
      </c>
      <c r="B86" s="1" t="s">
        <v>100</v>
      </c>
      <c r="C86" s="2">
        <v>1655108474.32163</v>
      </c>
      <c r="E86" s="1" t="s">
        <v>102</v>
      </c>
      <c r="F86" s="2">
        <v>-491423587.00188202</v>
      </c>
      <c r="H86" s="1" t="s">
        <v>52</v>
      </c>
      <c r="I86" s="2">
        <v>1337250470.16838</v>
      </c>
      <c r="K86" s="1" t="s">
        <v>108</v>
      </c>
      <c r="L86" s="2">
        <v>1494795029.75108</v>
      </c>
    </row>
    <row r="87" spans="1:12" x14ac:dyDescent="0.35">
      <c r="A87" s="3">
        <v>0.67256637168141675</v>
      </c>
      <c r="B87" s="1" t="s">
        <v>94</v>
      </c>
      <c r="C87" s="2">
        <v>1658921163.6370699</v>
      </c>
      <c r="E87" s="1" t="s">
        <v>17</v>
      </c>
      <c r="F87" s="2">
        <v>-441370395.37914997</v>
      </c>
      <c r="H87" s="1" t="s">
        <v>67</v>
      </c>
      <c r="I87" s="2">
        <v>1397361833.1406701</v>
      </c>
      <c r="K87" s="1" t="s">
        <v>8</v>
      </c>
      <c r="L87" s="2">
        <v>1501816255.6358199</v>
      </c>
    </row>
    <row r="88" spans="1:12" x14ac:dyDescent="0.35">
      <c r="A88" s="3">
        <v>0.68141592920354066</v>
      </c>
      <c r="B88" s="1" t="s">
        <v>91</v>
      </c>
      <c r="C88" s="2">
        <v>1667934513.3167</v>
      </c>
      <c r="E88" s="1" t="s">
        <v>94</v>
      </c>
      <c r="F88" s="2">
        <v>-435785319.42948502</v>
      </c>
      <c r="H88" s="1" t="s">
        <v>98</v>
      </c>
      <c r="I88" s="2">
        <v>1410291683.6254699</v>
      </c>
      <c r="K88" s="1" t="s">
        <v>22</v>
      </c>
      <c r="L88" s="2">
        <v>1541353517.89217</v>
      </c>
    </row>
    <row r="89" spans="1:12" x14ac:dyDescent="0.35">
      <c r="A89" s="3">
        <v>0.69026548672566457</v>
      </c>
      <c r="B89" s="1" t="s">
        <v>14</v>
      </c>
      <c r="C89" s="2">
        <v>1669890285.07985</v>
      </c>
      <c r="E89" s="1" t="s">
        <v>37</v>
      </c>
      <c r="F89" s="2">
        <v>-406360721.85389203</v>
      </c>
      <c r="H89" s="1" t="s">
        <v>28</v>
      </c>
      <c r="I89" s="2">
        <v>1411733953.12938</v>
      </c>
      <c r="K89" s="1" t="s">
        <v>74</v>
      </c>
      <c r="L89" s="2">
        <v>1548018469.9082699</v>
      </c>
    </row>
    <row r="90" spans="1:12" x14ac:dyDescent="0.35">
      <c r="A90" s="3">
        <v>0.69911504424778848</v>
      </c>
      <c r="B90" s="1" t="s">
        <v>1</v>
      </c>
      <c r="C90" s="2">
        <v>1682547263.12672</v>
      </c>
      <c r="E90" s="1" t="s">
        <v>24</v>
      </c>
      <c r="F90" s="2">
        <v>-338328132.89226002</v>
      </c>
      <c r="H90" s="1" t="s">
        <v>103</v>
      </c>
      <c r="I90" s="2">
        <v>1424243502.25353</v>
      </c>
      <c r="K90" s="1" t="s">
        <v>76</v>
      </c>
      <c r="L90" s="2">
        <v>1559100532.4141099</v>
      </c>
    </row>
    <row r="91" spans="1:12" x14ac:dyDescent="0.35">
      <c r="A91" s="3">
        <v>0.70796460176991238</v>
      </c>
      <c r="B91" s="1" t="s">
        <v>12</v>
      </c>
      <c r="C91" s="2">
        <v>1723199344.12393</v>
      </c>
      <c r="E91" s="1" t="s">
        <v>47</v>
      </c>
      <c r="F91" s="2">
        <v>-332135620.03633499</v>
      </c>
      <c r="H91" s="1" t="s">
        <v>20</v>
      </c>
      <c r="I91" s="2">
        <v>1446834634.0875001</v>
      </c>
      <c r="K91" s="1" t="s">
        <v>28</v>
      </c>
      <c r="L91" s="2">
        <v>1589865588.19839</v>
      </c>
    </row>
    <row r="92" spans="1:12" x14ac:dyDescent="0.35">
      <c r="A92" s="3">
        <v>0.71681415929203629</v>
      </c>
      <c r="B92" s="1" t="s">
        <v>88</v>
      </c>
      <c r="C92" s="2">
        <v>1734865183.14011</v>
      </c>
      <c r="E92" s="1" t="s">
        <v>46</v>
      </c>
      <c r="F92" s="2">
        <v>-324331904.49096298</v>
      </c>
      <c r="H92" s="1" t="s">
        <v>31</v>
      </c>
      <c r="I92" s="2">
        <v>1482932161.6168101</v>
      </c>
      <c r="K92" s="1" t="s">
        <v>96</v>
      </c>
      <c r="L92" s="2">
        <v>1596605431.4562299</v>
      </c>
    </row>
    <row r="93" spans="1:12" x14ac:dyDescent="0.35">
      <c r="A93" s="3">
        <v>0.7256637168141602</v>
      </c>
      <c r="B93" s="1" t="s">
        <v>97</v>
      </c>
      <c r="C93" s="2">
        <v>1752008095.17454</v>
      </c>
      <c r="E93" s="1" t="s">
        <v>74</v>
      </c>
      <c r="F93" s="2">
        <v>-219486036.317577</v>
      </c>
      <c r="H93" s="1" t="s">
        <v>75</v>
      </c>
      <c r="I93" s="2">
        <v>1484278871.58761</v>
      </c>
      <c r="K93" s="1" t="s">
        <v>29</v>
      </c>
      <c r="L93" s="2">
        <v>1605373264.846</v>
      </c>
    </row>
    <row r="94" spans="1:12" x14ac:dyDescent="0.35">
      <c r="A94" s="3">
        <v>0.73451327433628411</v>
      </c>
      <c r="B94" s="1" t="s">
        <v>43</v>
      </c>
      <c r="C94" s="2">
        <v>1757651455.5167601</v>
      </c>
      <c r="E94" s="1" t="s">
        <v>91</v>
      </c>
      <c r="F94" s="2">
        <v>-205108483.535658</v>
      </c>
      <c r="H94" s="1" t="s">
        <v>104</v>
      </c>
      <c r="I94" s="2">
        <v>1657151468.6584001</v>
      </c>
      <c r="K94" s="1" t="s">
        <v>92</v>
      </c>
      <c r="L94" s="2">
        <v>1607147458.0599</v>
      </c>
    </row>
    <row r="95" spans="1:12" x14ac:dyDescent="0.35">
      <c r="A95" s="3">
        <v>0.74336283185840801</v>
      </c>
      <c r="B95" s="1" t="s">
        <v>98</v>
      </c>
      <c r="C95" s="2">
        <v>1851956522.1306</v>
      </c>
      <c r="E95" s="1" t="s">
        <v>97</v>
      </c>
      <c r="F95" s="2">
        <v>-197550938.37668699</v>
      </c>
      <c r="H95" s="1" t="s">
        <v>27</v>
      </c>
      <c r="I95" s="2">
        <v>1703291127.09358</v>
      </c>
      <c r="K95" s="1" t="s">
        <v>79</v>
      </c>
      <c r="L95" s="2">
        <v>1609568401.05832</v>
      </c>
    </row>
    <row r="96" spans="1:12" x14ac:dyDescent="0.35">
      <c r="A96" s="3">
        <v>0.75221238938053192</v>
      </c>
      <c r="B96" s="1" t="s">
        <v>67</v>
      </c>
      <c r="C96" s="2">
        <v>1864530778.33799</v>
      </c>
      <c r="E96" s="1" t="s">
        <v>6</v>
      </c>
      <c r="F96" s="2">
        <v>-139439181.24104899</v>
      </c>
      <c r="H96" s="1" t="s">
        <v>99</v>
      </c>
      <c r="I96" s="2">
        <v>1716572554.3944199</v>
      </c>
      <c r="K96" s="1" t="s">
        <v>94</v>
      </c>
      <c r="L96" s="2">
        <v>1745658082.16482</v>
      </c>
    </row>
    <row r="97" spans="1:12" x14ac:dyDescent="0.35">
      <c r="A97" s="3">
        <v>0.76106194690265583</v>
      </c>
      <c r="B97" s="1" t="s">
        <v>75</v>
      </c>
      <c r="C97" s="2">
        <v>1903465350.6717999</v>
      </c>
      <c r="E97" s="1" t="s">
        <v>14</v>
      </c>
      <c r="F97" s="2">
        <v>-90440337.388092697</v>
      </c>
      <c r="H97" s="1" t="s">
        <v>76</v>
      </c>
      <c r="I97" s="2">
        <v>1786265249.7418301</v>
      </c>
      <c r="K97" s="1" t="s">
        <v>71</v>
      </c>
      <c r="L97" s="2">
        <v>1813752291.9442401</v>
      </c>
    </row>
    <row r="98" spans="1:12" x14ac:dyDescent="0.35">
      <c r="A98" s="3">
        <v>0.76991150442477974</v>
      </c>
      <c r="B98" s="1" t="s">
        <v>99</v>
      </c>
      <c r="C98" s="2">
        <v>2007830042.9927499</v>
      </c>
      <c r="E98" s="1" t="s">
        <v>109</v>
      </c>
      <c r="F98" s="2">
        <v>131112.01569880499</v>
      </c>
      <c r="H98" s="1" t="s">
        <v>66</v>
      </c>
      <c r="I98" s="2">
        <v>1792781651.11641</v>
      </c>
      <c r="K98" s="1" t="s">
        <v>27</v>
      </c>
      <c r="L98" s="2">
        <v>1833802083.1196101</v>
      </c>
    </row>
    <row r="99" spans="1:12" x14ac:dyDescent="0.35">
      <c r="A99" s="3">
        <v>0.77876106194690364</v>
      </c>
      <c r="B99" s="1" t="s">
        <v>92</v>
      </c>
      <c r="C99" s="2">
        <v>2016735958.04544</v>
      </c>
      <c r="E99" s="1" t="s">
        <v>38</v>
      </c>
      <c r="F99" s="2">
        <v>37102274.0123007</v>
      </c>
      <c r="H99" s="1" t="s">
        <v>8</v>
      </c>
      <c r="I99" s="2">
        <v>1807134157.12922</v>
      </c>
      <c r="K99" s="1" t="s">
        <v>67</v>
      </c>
      <c r="L99" s="2">
        <v>1866357337.6612101</v>
      </c>
    </row>
    <row r="100" spans="1:12" x14ac:dyDescent="0.35">
      <c r="A100" s="3">
        <v>0.78761061946902755</v>
      </c>
      <c r="B100" s="1" t="s">
        <v>20</v>
      </c>
      <c r="C100" s="2">
        <v>2056995804.8656099</v>
      </c>
      <c r="E100" s="1" t="s">
        <v>98</v>
      </c>
      <c r="F100" s="2">
        <v>58050384.223773502</v>
      </c>
      <c r="H100" s="1" t="s">
        <v>24</v>
      </c>
      <c r="I100" s="2">
        <v>1813610641.4223199</v>
      </c>
      <c r="K100" s="1" t="s">
        <v>45</v>
      </c>
      <c r="L100" s="2">
        <v>1879280997.7265899</v>
      </c>
    </row>
    <row r="101" spans="1:12" x14ac:dyDescent="0.35">
      <c r="A101" s="3">
        <v>0.79646017699115146</v>
      </c>
      <c r="B101" s="1" t="s">
        <v>61</v>
      </c>
      <c r="C101" s="2">
        <v>2081041139.76963</v>
      </c>
      <c r="E101" s="1" t="s">
        <v>69</v>
      </c>
      <c r="F101" s="2">
        <v>69474831.510592297</v>
      </c>
      <c r="H101" s="1" t="s">
        <v>109</v>
      </c>
      <c r="I101" s="2">
        <v>1859452802.5559399</v>
      </c>
      <c r="K101" s="1" t="s">
        <v>91</v>
      </c>
      <c r="L101" s="2">
        <v>1937430038.0399599</v>
      </c>
    </row>
    <row r="102" spans="1:12" x14ac:dyDescent="0.35">
      <c r="A102" s="3">
        <v>0.80530973451327537</v>
      </c>
      <c r="B102" s="1" t="s">
        <v>78</v>
      </c>
      <c r="C102" s="2">
        <v>2127437230.9758799</v>
      </c>
      <c r="E102" s="1" t="s">
        <v>26</v>
      </c>
      <c r="F102" s="2">
        <v>93377055.6769474</v>
      </c>
      <c r="H102" s="1" t="s">
        <v>45</v>
      </c>
      <c r="I102" s="2">
        <v>1871088024.3257201</v>
      </c>
      <c r="K102" s="1" t="s">
        <v>41</v>
      </c>
      <c r="L102" s="2">
        <v>1985744908.1558001</v>
      </c>
    </row>
    <row r="103" spans="1:12" x14ac:dyDescent="0.35">
      <c r="A103" s="3">
        <v>0.81415929203539927</v>
      </c>
      <c r="B103" s="1" t="s">
        <v>76</v>
      </c>
      <c r="C103" s="2">
        <v>2142921478.6542001</v>
      </c>
      <c r="E103" s="1" t="s">
        <v>62</v>
      </c>
      <c r="F103" s="2">
        <v>141922389.02449399</v>
      </c>
      <c r="H103" s="1" t="s">
        <v>12</v>
      </c>
      <c r="I103" s="2">
        <v>1876652752.3182001</v>
      </c>
      <c r="K103" s="1" t="s">
        <v>97</v>
      </c>
      <c r="L103" s="2">
        <v>2046688373.5893099</v>
      </c>
    </row>
    <row r="104" spans="1:12" x14ac:dyDescent="0.35">
      <c r="A104" s="3">
        <v>0.82300884955752318</v>
      </c>
      <c r="B104" s="1" t="s">
        <v>33</v>
      </c>
      <c r="C104" s="2">
        <v>2202055074.7799802</v>
      </c>
      <c r="E104" s="1" t="s">
        <v>41</v>
      </c>
      <c r="F104" s="2">
        <v>249987968.33624101</v>
      </c>
      <c r="H104" s="1" t="s">
        <v>73</v>
      </c>
      <c r="I104" s="2">
        <v>1926339714.2732201</v>
      </c>
      <c r="K104" s="1" t="s">
        <v>6</v>
      </c>
      <c r="L104" s="2">
        <v>2059857207.01106</v>
      </c>
    </row>
    <row r="105" spans="1:12" x14ac:dyDescent="0.35">
      <c r="A105" s="3">
        <v>0.83185840707964709</v>
      </c>
      <c r="B105" s="1" t="s">
        <v>66</v>
      </c>
      <c r="C105" s="2">
        <v>2259693124.5945501</v>
      </c>
      <c r="E105" s="1" t="s">
        <v>11</v>
      </c>
      <c r="F105" s="2">
        <v>310289852.06969303</v>
      </c>
      <c r="H105" s="1" t="s">
        <v>41</v>
      </c>
      <c r="I105" s="2">
        <v>1998579774.1856999</v>
      </c>
      <c r="K105" s="1" t="s">
        <v>20</v>
      </c>
      <c r="L105" s="2">
        <v>2082137907.02547</v>
      </c>
    </row>
    <row r="106" spans="1:12" x14ac:dyDescent="0.35">
      <c r="A106" s="3">
        <v>0.840707964601771</v>
      </c>
      <c r="B106" s="1" t="s">
        <v>3</v>
      </c>
      <c r="C106" s="2">
        <v>2322467702.19484</v>
      </c>
      <c r="E106" s="1" t="s">
        <v>10</v>
      </c>
      <c r="F106" s="2">
        <v>315056936.05318898</v>
      </c>
      <c r="H106" s="1" t="s">
        <v>37</v>
      </c>
      <c r="I106" s="2">
        <v>2067132606.5154901</v>
      </c>
      <c r="K106" s="1" t="s">
        <v>48</v>
      </c>
      <c r="L106" s="2">
        <v>2117824084.67696</v>
      </c>
    </row>
    <row r="107" spans="1:12" x14ac:dyDescent="0.35">
      <c r="A107" s="3">
        <v>0.8495575221238949</v>
      </c>
      <c r="B107" s="1" t="s">
        <v>45</v>
      </c>
      <c r="C107" s="2">
        <v>2366119106.1821699</v>
      </c>
      <c r="E107" s="1" t="s">
        <v>72</v>
      </c>
      <c r="F107" s="2">
        <v>347225187.73448801</v>
      </c>
      <c r="H107" s="1" t="s">
        <v>34</v>
      </c>
      <c r="I107" s="2">
        <v>2076526219.6150601</v>
      </c>
      <c r="K107" s="1" t="s">
        <v>34</v>
      </c>
      <c r="L107" s="2">
        <v>2165153862.1482501</v>
      </c>
    </row>
    <row r="108" spans="1:12" x14ac:dyDescent="0.35">
      <c r="A108" s="3">
        <v>0.85840707964601881</v>
      </c>
      <c r="B108" s="1" t="s">
        <v>13</v>
      </c>
      <c r="C108" s="2">
        <v>2470884173.9544101</v>
      </c>
      <c r="E108" s="1" t="s">
        <v>27</v>
      </c>
      <c r="F108" s="2">
        <v>364915897.33785897</v>
      </c>
      <c r="H108" s="1" t="s">
        <v>17</v>
      </c>
      <c r="I108" s="2">
        <v>2179127366.4144201</v>
      </c>
      <c r="K108" s="1" t="s">
        <v>66</v>
      </c>
      <c r="L108" s="2">
        <v>2261710035.8366699</v>
      </c>
    </row>
    <row r="109" spans="1:12" x14ac:dyDescent="0.35">
      <c r="A109" s="3">
        <v>0.86725663716814272</v>
      </c>
      <c r="B109" s="1" t="s">
        <v>34</v>
      </c>
      <c r="C109" s="2">
        <v>2558037491.3625898</v>
      </c>
      <c r="E109" s="1" t="s">
        <v>5</v>
      </c>
      <c r="F109" s="2">
        <v>403235305.64946699</v>
      </c>
      <c r="H109" s="1" t="s">
        <v>89</v>
      </c>
      <c r="I109" s="2">
        <v>2183541437.95226</v>
      </c>
      <c r="K109" s="1" t="s">
        <v>25</v>
      </c>
      <c r="L109" s="2">
        <v>2290174370.57792</v>
      </c>
    </row>
    <row r="110" spans="1:12" x14ac:dyDescent="0.35">
      <c r="A110" s="3">
        <v>0.87610619469026663</v>
      </c>
      <c r="B110" s="1" t="s">
        <v>90</v>
      </c>
      <c r="C110" s="2">
        <v>2574218486.7048802</v>
      </c>
      <c r="E110" s="1" t="s">
        <v>28</v>
      </c>
      <c r="F110" s="2">
        <v>449984572.179995</v>
      </c>
      <c r="H110" s="1" t="s">
        <v>33</v>
      </c>
      <c r="I110" s="2">
        <v>2359859298.1037798</v>
      </c>
      <c r="K110" s="1" t="s">
        <v>21</v>
      </c>
      <c r="L110" s="2">
        <v>2311715427.75633</v>
      </c>
    </row>
    <row r="111" spans="1:12" x14ac:dyDescent="0.35">
      <c r="A111" s="3">
        <v>0.88495575221239053</v>
      </c>
      <c r="B111" s="1" t="s">
        <v>73</v>
      </c>
      <c r="C111" s="2">
        <v>2587657151.1331601</v>
      </c>
      <c r="E111" s="1" t="s">
        <v>33</v>
      </c>
      <c r="F111" s="2">
        <v>456290581.22150898</v>
      </c>
      <c r="H111" s="1" t="s">
        <v>18</v>
      </c>
      <c r="I111" s="2">
        <v>2366043582.9637599</v>
      </c>
      <c r="K111" s="1" t="s">
        <v>17</v>
      </c>
      <c r="L111" s="2">
        <v>2320815917.19028</v>
      </c>
    </row>
    <row r="112" spans="1:12" x14ac:dyDescent="0.35">
      <c r="A112" s="3">
        <v>0.89380530973451444</v>
      </c>
      <c r="B112" s="1" t="s">
        <v>6</v>
      </c>
      <c r="C112" s="2">
        <v>2633052016.7220702</v>
      </c>
      <c r="E112" s="1" t="s">
        <v>15</v>
      </c>
      <c r="F112" s="2">
        <v>684726980.22052002</v>
      </c>
      <c r="H112" s="1" t="s">
        <v>22</v>
      </c>
      <c r="I112" s="2">
        <v>2443123579.0507898</v>
      </c>
      <c r="K112" s="1" t="s">
        <v>9</v>
      </c>
      <c r="L112" s="2">
        <v>2341584833.1462002</v>
      </c>
    </row>
    <row r="113" spans="1:12" x14ac:dyDescent="0.35">
      <c r="A113" s="3">
        <v>0.90265486725663835</v>
      </c>
      <c r="B113" s="1" t="s">
        <v>37</v>
      </c>
      <c r="C113" s="2">
        <v>2698718503.6837301</v>
      </c>
      <c r="E113" s="1" t="s">
        <v>84</v>
      </c>
      <c r="F113" s="2">
        <v>827048956.17019606</v>
      </c>
      <c r="H113" s="1" t="s">
        <v>26</v>
      </c>
      <c r="I113" s="2">
        <v>2676397539.4197602</v>
      </c>
      <c r="K113" s="1" t="s">
        <v>43</v>
      </c>
      <c r="L113" s="2">
        <v>2380937805.4042201</v>
      </c>
    </row>
    <row r="114" spans="1:12" x14ac:dyDescent="0.35">
      <c r="A114" s="3">
        <v>0.91150442477876226</v>
      </c>
      <c r="B114" s="1" t="s">
        <v>102</v>
      </c>
      <c r="C114" s="2">
        <v>2904960370.1417499</v>
      </c>
      <c r="E114" s="1" t="s">
        <v>34</v>
      </c>
      <c r="F114" s="2">
        <v>834495053.79356003</v>
      </c>
      <c r="H114" s="1" t="s">
        <v>5</v>
      </c>
      <c r="I114" s="2">
        <v>3035559408.3485398</v>
      </c>
      <c r="K114" s="1" t="s">
        <v>10</v>
      </c>
      <c r="L114" s="2">
        <v>2708881538.38375</v>
      </c>
    </row>
    <row r="115" spans="1:12" x14ac:dyDescent="0.35">
      <c r="A115" s="3">
        <v>0.92035398230088616</v>
      </c>
      <c r="B115" s="1" t="s">
        <v>32</v>
      </c>
      <c r="C115" s="2">
        <v>2945765305.5880098</v>
      </c>
      <c r="E115" s="1" t="s">
        <v>59</v>
      </c>
      <c r="F115" s="2">
        <v>867265099.01917899</v>
      </c>
      <c r="H115" s="1" t="s">
        <v>9</v>
      </c>
      <c r="I115" s="2">
        <v>3091612275.9276099</v>
      </c>
      <c r="K115" s="1" t="s">
        <v>69</v>
      </c>
      <c r="L115" s="2">
        <v>2795087197.3352599</v>
      </c>
    </row>
    <row r="116" spans="1:12" x14ac:dyDescent="0.35">
      <c r="A116" s="3">
        <v>0.92920353982301007</v>
      </c>
      <c r="B116" s="1" t="s">
        <v>17</v>
      </c>
      <c r="C116" s="1">
        <v>2998158522.4868202</v>
      </c>
      <c r="E116" s="1" t="s">
        <v>58</v>
      </c>
      <c r="F116" s="2">
        <v>1005747717.15172</v>
      </c>
      <c r="H116" s="1" t="s">
        <v>21</v>
      </c>
      <c r="I116" s="2">
        <v>3387435149.9847999</v>
      </c>
      <c r="K116" s="1" t="s">
        <v>95</v>
      </c>
      <c r="L116" s="2">
        <v>2848462063.5829802</v>
      </c>
    </row>
    <row r="117" spans="1:12" x14ac:dyDescent="0.35">
      <c r="A117" s="3">
        <v>0.93805309734513398</v>
      </c>
      <c r="B117" s="1" t="s">
        <v>26</v>
      </c>
      <c r="C117" s="2">
        <v>3201609611.7803702</v>
      </c>
      <c r="E117" s="1" t="s">
        <v>66</v>
      </c>
      <c r="F117" s="2">
        <v>1055872124.72676</v>
      </c>
      <c r="H117" s="1" t="s">
        <v>10</v>
      </c>
      <c r="I117" s="2">
        <v>3468211224.4764299</v>
      </c>
      <c r="K117" s="1" t="s">
        <v>37</v>
      </c>
      <c r="L117" s="2">
        <v>3088893128.9182</v>
      </c>
    </row>
    <row r="118" spans="1:12" x14ac:dyDescent="0.35">
      <c r="A118" s="3">
        <v>0.94690265486725789</v>
      </c>
      <c r="B118" s="1" t="s">
        <v>41</v>
      </c>
      <c r="C118" s="2">
        <v>3248123263.3248801</v>
      </c>
      <c r="E118" s="1" t="s">
        <v>12</v>
      </c>
      <c r="F118" s="2">
        <v>1281786449.5042801</v>
      </c>
      <c r="H118" s="1" t="s">
        <v>32</v>
      </c>
      <c r="I118" s="2">
        <v>3489482540.1673298</v>
      </c>
      <c r="K118" s="1" t="s">
        <v>49</v>
      </c>
      <c r="L118" s="2">
        <v>3102045190.42975</v>
      </c>
    </row>
    <row r="119" spans="1:12" x14ac:dyDescent="0.35">
      <c r="A119" s="3">
        <v>0.95575221238938179</v>
      </c>
      <c r="B119" s="1" t="s">
        <v>69</v>
      </c>
      <c r="C119" s="2">
        <v>3398182940.2436199</v>
      </c>
      <c r="E119" s="1" t="s">
        <v>32</v>
      </c>
      <c r="F119" s="2">
        <v>1741329527.3090799</v>
      </c>
      <c r="H119" s="1" t="s">
        <v>13</v>
      </c>
      <c r="I119" s="2">
        <v>3658082692.2480602</v>
      </c>
      <c r="K119" s="1" t="s">
        <v>73</v>
      </c>
      <c r="L119" s="2">
        <v>3411365456.5402298</v>
      </c>
    </row>
    <row r="120" spans="1:12" x14ac:dyDescent="0.35">
      <c r="A120" s="3">
        <v>0.9646017699115057</v>
      </c>
      <c r="B120" s="1" t="s">
        <v>79</v>
      </c>
      <c r="C120" s="2">
        <v>3618794926.1317501</v>
      </c>
      <c r="E120" s="1" t="s">
        <v>56</v>
      </c>
      <c r="F120" s="2">
        <v>1836564820.1312799</v>
      </c>
      <c r="H120" s="1" t="s">
        <v>19</v>
      </c>
      <c r="I120" s="2">
        <v>3975092007.9134102</v>
      </c>
      <c r="K120" s="1" t="s">
        <v>13</v>
      </c>
      <c r="L120" s="2">
        <v>3662716956.7031102</v>
      </c>
    </row>
    <row r="121" spans="1:12" x14ac:dyDescent="0.35">
      <c r="A121" s="3">
        <v>0.97345132743362961</v>
      </c>
      <c r="B121" s="1" t="s">
        <v>30</v>
      </c>
      <c r="C121" s="2">
        <v>3706657719.80796</v>
      </c>
      <c r="E121" s="1" t="s">
        <v>85</v>
      </c>
      <c r="F121" s="2">
        <v>2306610823.4415898</v>
      </c>
      <c r="H121" s="1" t="s">
        <v>62</v>
      </c>
      <c r="I121" s="2">
        <v>4212895614.54567</v>
      </c>
      <c r="K121" s="1" t="s">
        <v>26</v>
      </c>
      <c r="L121" s="2">
        <v>3909060073.2146602</v>
      </c>
    </row>
    <row r="122" spans="1:12" x14ac:dyDescent="0.35">
      <c r="A122" s="3">
        <v>0.98230088495575352</v>
      </c>
      <c r="B122" s="1" t="s">
        <v>29</v>
      </c>
      <c r="C122" s="2">
        <v>3942352677.5534401</v>
      </c>
      <c r="E122" s="1" t="s">
        <v>1</v>
      </c>
      <c r="F122" s="2">
        <v>2634540235.96732</v>
      </c>
      <c r="H122" s="1" t="s">
        <v>2</v>
      </c>
      <c r="I122" s="2">
        <v>4526814159.7271795</v>
      </c>
      <c r="K122" s="1" t="s">
        <v>62</v>
      </c>
      <c r="L122" s="2">
        <v>4335309201.2493496</v>
      </c>
    </row>
    <row r="123" spans="1:12" x14ac:dyDescent="0.35">
      <c r="A123" s="3">
        <v>0.99115044247787742</v>
      </c>
      <c r="B123" s="1" t="s">
        <v>19</v>
      </c>
      <c r="C123" s="2">
        <v>4583455422.0595503</v>
      </c>
      <c r="E123" s="1" t="s">
        <v>96</v>
      </c>
      <c r="F123" s="2">
        <v>18232993416.568298</v>
      </c>
      <c r="H123" s="1" t="s">
        <v>1</v>
      </c>
      <c r="I123" s="2">
        <v>4646228716.8688402</v>
      </c>
      <c r="K123" s="1" t="s">
        <v>19</v>
      </c>
      <c r="L123" s="2">
        <v>4608548369.39538</v>
      </c>
    </row>
    <row r="124" spans="1:12" x14ac:dyDescent="0.35">
      <c r="A124" s="3">
        <v>1.0000000000000013</v>
      </c>
      <c r="B124" s="1" t="s">
        <v>62</v>
      </c>
      <c r="C124" s="2">
        <v>5036409945.9962997</v>
      </c>
      <c r="E124" s="1" t="s">
        <v>95</v>
      </c>
      <c r="F124" s="2">
        <v>19241851601.763599</v>
      </c>
      <c r="H124" s="1" t="s">
        <v>6</v>
      </c>
      <c r="I124" s="2">
        <v>4801758334.6202002</v>
      </c>
      <c r="K124" s="1" t="s">
        <v>1</v>
      </c>
      <c r="L124" s="2">
        <v>4792317287.2595501</v>
      </c>
    </row>
  </sheetData>
  <sortState xmlns:xlrd2="http://schemas.microsoft.com/office/spreadsheetml/2017/richdata2" ref="K12:L124">
    <sortCondition ref="L12:L124"/>
  </sortState>
  <pageMargins left="0.7" right="0.7" top="0.75" bottom="0.75" header="0.3" footer="0.3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CD065-2BAB-4491-A4F2-B8BA901089D7}">
  <sheetPr codeName="Sheet4">
    <tabColor theme="4"/>
  </sheetPr>
  <dimension ref="A1:N124"/>
  <sheetViews>
    <sheetView topLeftCell="D1" workbookViewId="0">
      <selection activeCell="G42" sqref="G42"/>
    </sheetView>
  </sheetViews>
  <sheetFormatPr defaultColWidth="9.1328125" defaultRowHeight="11.65" x14ac:dyDescent="0.35"/>
  <cols>
    <col min="1" max="1" width="9.1328125" style="1"/>
    <col min="2" max="2" width="18.1328125" style="1" bestFit="1" customWidth="1"/>
    <col min="3" max="3" width="11.59765625" style="1" bestFit="1" customWidth="1"/>
    <col min="4" max="4" width="9.1328125" style="1"/>
    <col min="5" max="5" width="18.1328125" style="1" bestFit="1" customWidth="1"/>
    <col min="6" max="6" width="12.59765625" style="1" bestFit="1" customWidth="1"/>
    <col min="7" max="7" width="9.1328125" style="1"/>
    <col min="8" max="8" width="18.1328125" style="1" bestFit="1" customWidth="1"/>
    <col min="9" max="9" width="11.59765625" style="1" bestFit="1" customWidth="1"/>
    <col min="10" max="10" width="9.1328125" style="1"/>
    <col min="11" max="11" width="18.1328125" style="1" bestFit="1" customWidth="1"/>
    <col min="12" max="12" width="11.59765625" style="1" bestFit="1" customWidth="1"/>
    <col min="13" max="16384" width="9.1328125" style="1"/>
  </cols>
  <sheetData>
    <row r="1" spans="1:14" x14ac:dyDescent="0.35">
      <c r="C1" s="2"/>
    </row>
    <row r="2" spans="1:14" x14ac:dyDescent="0.35">
      <c r="B2" s="1" t="s">
        <v>117</v>
      </c>
      <c r="C2" s="2">
        <f>+MIN(C12:C124)</f>
        <v>-5012968114.2893295</v>
      </c>
      <c r="E2" s="1" t="s">
        <v>117</v>
      </c>
      <c r="F2" s="2">
        <f>+MIN(F12:F124)</f>
        <v>-4557205176.1268902</v>
      </c>
      <c r="H2" s="1" t="s">
        <v>117</v>
      </c>
      <c r="I2" s="2">
        <f>+MIN(I12:I124)</f>
        <v>-3147642918.2199798</v>
      </c>
      <c r="K2" s="1" t="s">
        <v>117</v>
      </c>
      <c r="L2" s="2">
        <f>+MIN(L12:L124)</f>
        <v>-4832770759.6006203</v>
      </c>
    </row>
    <row r="3" spans="1:14" x14ac:dyDescent="0.35">
      <c r="B3" s="1" t="s">
        <v>118</v>
      </c>
      <c r="C3" s="2">
        <f>+MAX(C12:C124)</f>
        <v>4621382417.88484</v>
      </c>
      <c r="E3" s="1" t="s">
        <v>118</v>
      </c>
      <c r="F3" s="2">
        <f>+MAX(F12:F124)</f>
        <v>19241851601.763599</v>
      </c>
      <c r="H3" s="1" t="s">
        <v>118</v>
      </c>
      <c r="I3" s="2">
        <f>+MAX(I12:I124)</f>
        <v>3791983037.40204</v>
      </c>
      <c r="K3" s="1" t="s">
        <v>118</v>
      </c>
      <c r="L3" s="2">
        <f>+MAX(L12:L124)</f>
        <v>4190871084.8610702</v>
      </c>
    </row>
    <row r="4" spans="1:14" x14ac:dyDescent="0.35">
      <c r="B4" s="1" t="s">
        <v>119</v>
      </c>
      <c r="C4" s="2">
        <f>AVERAGE(C12:C124)</f>
        <v>556989193.49371958</v>
      </c>
      <c r="E4" s="1" t="s">
        <v>119</v>
      </c>
      <c r="F4" s="2">
        <f>AVERAGE(F12:F124)</f>
        <v>-807945566.60850906</v>
      </c>
      <c r="H4" s="1" t="s">
        <v>119</v>
      </c>
      <c r="I4" s="2">
        <f>AVERAGE(I12:I124)</f>
        <v>-130807986.03160422</v>
      </c>
      <c r="K4" s="1" t="s">
        <v>119</v>
      </c>
      <c r="L4" s="2">
        <f>AVERAGE(L12:L124)</f>
        <v>221623949.7494669</v>
      </c>
    </row>
    <row r="5" spans="1:14" x14ac:dyDescent="0.35">
      <c r="B5" s="1" t="s">
        <v>120</v>
      </c>
      <c r="C5" s="2">
        <f>+MEDIAN(C12:C124)</f>
        <v>714609647.58780396</v>
      </c>
      <c r="E5" s="1" t="s">
        <v>120</v>
      </c>
      <c r="F5" s="2">
        <f>+MEDIAN(F12:F124)</f>
        <v>-1057249040.0000499</v>
      </c>
      <c r="H5" s="1" t="s">
        <v>120</v>
      </c>
      <c r="I5" s="2">
        <f>+MEDIAN(I12:I124)</f>
        <v>-372830181.78710401</v>
      </c>
      <c r="K5" s="1" t="s">
        <v>120</v>
      </c>
      <c r="L5" s="2">
        <f>+MEDIAN(L12:L124)</f>
        <v>283736902.89725602</v>
      </c>
    </row>
    <row r="6" spans="1:14" x14ac:dyDescent="0.35">
      <c r="B6" s="1" t="s">
        <v>220</v>
      </c>
      <c r="C6" s="2">
        <f>+QUARTILE(C$12:C$124,1)</f>
        <v>-132921183.60018601</v>
      </c>
      <c r="E6" s="1" t="s">
        <v>220</v>
      </c>
      <c r="F6" s="2">
        <f>+QUARTILE(F$12:F$124,1)</f>
        <v>-2132486854.5366199</v>
      </c>
      <c r="H6" s="1" t="s">
        <v>220</v>
      </c>
      <c r="I6" s="2">
        <f>+QUARTILE(I$12:I$124,1)</f>
        <v>-1168670489.5915401</v>
      </c>
      <c r="K6" s="1" t="s">
        <v>220</v>
      </c>
      <c r="L6" s="2">
        <f>+QUARTILE(L$12:L$124,1)</f>
        <v>-872496713.70310998</v>
      </c>
    </row>
    <row r="7" spans="1:14" x14ac:dyDescent="0.35">
      <c r="B7" s="1" t="s">
        <v>221</v>
      </c>
      <c r="C7" s="2">
        <f>+QUARTILE(C$12:C$124,3)</f>
        <v>1458926668.1014299</v>
      </c>
      <c r="E7" s="1" t="s">
        <v>221</v>
      </c>
      <c r="F7" s="2">
        <f>+QUARTILE(F$12:F$124,3)</f>
        <v>-139439181.24104801</v>
      </c>
      <c r="H7" s="1" t="s">
        <v>221</v>
      </c>
      <c r="I7" s="2">
        <f>+QUARTILE(I$12:I$124,3)</f>
        <v>720863520.90817404</v>
      </c>
      <c r="K7" s="1" t="s">
        <v>221</v>
      </c>
      <c r="L7" s="2">
        <f>+QUARTILE(L$12:L$124,3)</f>
        <v>1181062061.9320199</v>
      </c>
    </row>
    <row r="9" spans="1:14" x14ac:dyDescent="0.35">
      <c r="B9" s="1" t="s">
        <v>0</v>
      </c>
      <c r="E9" s="1" t="s">
        <v>114</v>
      </c>
      <c r="H9" s="1" t="s">
        <v>115</v>
      </c>
      <c r="K9" s="1" t="s">
        <v>161</v>
      </c>
      <c r="N9" s="27" t="s">
        <v>222</v>
      </c>
    </row>
    <row r="11" spans="1:14" x14ac:dyDescent="0.35">
      <c r="A11" s="1" t="s">
        <v>128</v>
      </c>
      <c r="B11" s="1" t="s">
        <v>116</v>
      </c>
      <c r="C11" s="1" t="s">
        <v>121</v>
      </c>
      <c r="E11" s="1" t="s">
        <v>116</v>
      </c>
      <c r="F11" s="1" t="s">
        <v>121</v>
      </c>
      <c r="H11" s="1" t="s">
        <v>116</v>
      </c>
      <c r="I11" s="1" t="s">
        <v>121</v>
      </c>
      <c r="K11" s="1" t="s">
        <v>116</v>
      </c>
      <c r="L11" s="1" t="s">
        <v>121</v>
      </c>
    </row>
    <row r="12" spans="1:14" x14ac:dyDescent="0.35">
      <c r="A12" s="3">
        <v>8.8495575221238937E-3</v>
      </c>
      <c r="B12" s="1" t="s">
        <v>4</v>
      </c>
      <c r="C12" s="2">
        <v>-5012968114.2893295</v>
      </c>
      <c r="E12" s="1" t="s">
        <v>101</v>
      </c>
      <c r="F12" s="2">
        <v>-4557205176.1268902</v>
      </c>
      <c r="H12" s="1" t="s">
        <v>68</v>
      </c>
      <c r="I12" s="2">
        <v>-3147642918.2199798</v>
      </c>
      <c r="K12" s="1" t="s">
        <v>4</v>
      </c>
      <c r="L12" s="2">
        <v>-4832770759.6006203</v>
      </c>
    </row>
    <row r="13" spans="1:14" x14ac:dyDescent="0.35">
      <c r="A13" s="3">
        <v>1.7699115044247787E-2</v>
      </c>
      <c r="B13" s="1" t="s">
        <v>42</v>
      </c>
      <c r="C13" s="2">
        <v>-3400562003.4593902</v>
      </c>
      <c r="E13" s="1" t="s">
        <v>106</v>
      </c>
      <c r="F13" s="2">
        <v>-3919164628.87043</v>
      </c>
      <c r="H13" s="1" t="s">
        <v>83</v>
      </c>
      <c r="I13" s="2">
        <v>-2992085608.5496702</v>
      </c>
      <c r="K13" s="1" t="s">
        <v>23</v>
      </c>
      <c r="L13" s="2">
        <v>-3797423893.70785</v>
      </c>
    </row>
    <row r="14" spans="1:14" x14ac:dyDescent="0.35">
      <c r="A14" s="3">
        <v>2.6548672566371681E-2</v>
      </c>
      <c r="B14" s="1" t="s">
        <v>23</v>
      </c>
      <c r="C14" s="2">
        <v>-2906261084.8583398</v>
      </c>
      <c r="E14" s="1" t="s">
        <v>105</v>
      </c>
      <c r="F14" s="2">
        <v>-3862491921.3436599</v>
      </c>
      <c r="H14" s="1" t="s">
        <v>23</v>
      </c>
      <c r="I14" s="2">
        <v>-2631777200.6871901</v>
      </c>
      <c r="K14" s="1" t="s">
        <v>113</v>
      </c>
      <c r="L14" s="2">
        <v>-3040686579.4078498</v>
      </c>
    </row>
    <row r="15" spans="1:14" x14ac:dyDescent="0.35">
      <c r="A15" s="3">
        <v>3.5398230088495575E-2</v>
      </c>
      <c r="B15" s="1" t="s">
        <v>80</v>
      </c>
      <c r="C15" s="2">
        <v>-2634133250.31463</v>
      </c>
      <c r="E15" s="1" t="s">
        <v>70</v>
      </c>
      <c r="F15" s="2">
        <v>-3729966900.0686998</v>
      </c>
      <c r="H15" s="1" t="s">
        <v>105</v>
      </c>
      <c r="I15" s="2">
        <v>-2578857189.9602799</v>
      </c>
      <c r="K15" s="1" t="s">
        <v>80</v>
      </c>
      <c r="L15" s="2">
        <v>-2730618090.5118098</v>
      </c>
    </row>
    <row r="16" spans="1:14" x14ac:dyDescent="0.35">
      <c r="A16" s="3">
        <v>4.4247787610619468E-2</v>
      </c>
      <c r="B16" s="1" t="s">
        <v>81</v>
      </c>
      <c r="C16" s="2">
        <v>-2506207416.5102201</v>
      </c>
      <c r="E16" s="1" t="s">
        <v>60</v>
      </c>
      <c r="F16" s="2">
        <v>-3601850011.5495901</v>
      </c>
      <c r="H16" s="1" t="s">
        <v>107</v>
      </c>
      <c r="I16" s="2">
        <v>-2310370152.6222901</v>
      </c>
      <c r="K16" s="1" t="s">
        <v>81</v>
      </c>
      <c r="L16" s="2">
        <v>-2603908590.1689701</v>
      </c>
    </row>
    <row r="17" spans="1:12" x14ac:dyDescent="0.35">
      <c r="A17" s="3">
        <v>5.3097345132743362E-2</v>
      </c>
      <c r="B17" s="1" t="s">
        <v>103</v>
      </c>
      <c r="C17" s="2">
        <v>-2063864171.47088</v>
      </c>
      <c r="E17" s="1" t="s">
        <v>48</v>
      </c>
      <c r="F17" s="2">
        <v>-3547287082.2341499</v>
      </c>
      <c r="H17" s="1" t="s">
        <v>102</v>
      </c>
      <c r="I17" s="2">
        <v>-2235660630.9070902</v>
      </c>
      <c r="K17" s="1" t="s">
        <v>14</v>
      </c>
      <c r="L17" s="2">
        <v>-2027044492.8316</v>
      </c>
    </row>
    <row r="18" spans="1:12" x14ac:dyDescent="0.35">
      <c r="A18" s="3">
        <v>6.1946902654867256E-2</v>
      </c>
      <c r="B18" s="1" t="s">
        <v>107</v>
      </c>
      <c r="C18" s="2">
        <v>-1985853327.6826</v>
      </c>
      <c r="E18" s="1" t="s">
        <v>22</v>
      </c>
      <c r="F18" s="2">
        <v>-3519075487.70788</v>
      </c>
      <c r="H18" s="1" t="s">
        <v>44</v>
      </c>
      <c r="I18" s="2">
        <v>-1999872150.71136</v>
      </c>
      <c r="K18" s="1" t="s">
        <v>15</v>
      </c>
      <c r="L18" s="2">
        <v>-1914875921.5532601</v>
      </c>
    </row>
    <row r="19" spans="1:12" x14ac:dyDescent="0.35">
      <c r="A19" s="3">
        <v>7.0796460176991149E-2</v>
      </c>
      <c r="B19" s="1" t="s">
        <v>48</v>
      </c>
      <c r="C19" s="2">
        <v>-1916810507.34495</v>
      </c>
      <c r="E19" s="1" t="s">
        <v>20</v>
      </c>
      <c r="F19" s="2">
        <v>-3501751561.10673</v>
      </c>
      <c r="H19" s="1" t="s">
        <v>87</v>
      </c>
      <c r="I19" s="2">
        <v>-1986276533.2203901</v>
      </c>
      <c r="K19" s="1" t="s">
        <v>42</v>
      </c>
      <c r="L19" s="2">
        <v>-1727467401.0471001</v>
      </c>
    </row>
    <row r="20" spans="1:12" x14ac:dyDescent="0.35">
      <c r="A20" s="3">
        <v>7.9646017699115043E-2</v>
      </c>
      <c r="B20" s="1" t="s">
        <v>47</v>
      </c>
      <c r="C20" s="2">
        <v>-1843838878.50107</v>
      </c>
      <c r="E20" s="1" t="s">
        <v>21</v>
      </c>
      <c r="F20" s="2">
        <v>-3429493584.95295</v>
      </c>
      <c r="H20" s="1" t="s">
        <v>47</v>
      </c>
      <c r="I20" s="2">
        <v>-1902432809.0135901</v>
      </c>
      <c r="K20" s="1" t="s">
        <v>224</v>
      </c>
      <c r="L20" s="2">
        <v>-1649192018.69473</v>
      </c>
    </row>
    <row r="21" spans="1:12" x14ac:dyDescent="0.35">
      <c r="A21" s="3">
        <v>8.8495575221238937E-2</v>
      </c>
      <c r="B21" s="1" t="s">
        <v>46</v>
      </c>
      <c r="C21" s="2">
        <v>-1828547359.7206399</v>
      </c>
      <c r="E21" s="1" t="s">
        <v>4</v>
      </c>
      <c r="F21" s="2">
        <v>-3385730259.3476801</v>
      </c>
      <c r="H21" s="1" t="s">
        <v>82</v>
      </c>
      <c r="I21" s="2">
        <v>-1897811690.6333301</v>
      </c>
      <c r="K21" s="1" t="s">
        <v>50</v>
      </c>
      <c r="L21" s="2">
        <v>-1630442301.0594399</v>
      </c>
    </row>
    <row r="22" spans="1:12" x14ac:dyDescent="0.35">
      <c r="A22" s="3">
        <v>9.7345132743362831E-2</v>
      </c>
      <c r="B22" s="1" t="s">
        <v>104</v>
      </c>
      <c r="C22" s="2">
        <v>-1821395809.8313999</v>
      </c>
      <c r="E22" s="1" t="s">
        <v>83</v>
      </c>
      <c r="F22" s="2">
        <v>-3238805684.9124498</v>
      </c>
      <c r="H22" s="1" t="s">
        <v>46</v>
      </c>
      <c r="I22" s="2">
        <v>-1884311470.1731999</v>
      </c>
      <c r="K22" s="1" t="s">
        <v>47</v>
      </c>
      <c r="L22" s="2">
        <v>-1624515735.2639</v>
      </c>
    </row>
    <row r="23" spans="1:12" x14ac:dyDescent="0.35">
      <c r="A23" s="3">
        <v>0.10619469026548672</v>
      </c>
      <c r="B23" s="1" t="s">
        <v>64</v>
      </c>
      <c r="C23" s="2">
        <v>-1807621685.3891699</v>
      </c>
      <c r="E23" s="1" t="s">
        <v>35</v>
      </c>
      <c r="F23" s="2">
        <v>-3098104024.5387301</v>
      </c>
      <c r="H23" s="1" t="s">
        <v>65</v>
      </c>
      <c r="I23" s="2">
        <v>-1823271453.1119001</v>
      </c>
      <c r="K23" s="1" t="s">
        <v>46</v>
      </c>
      <c r="L23" s="2">
        <v>-1610764016.17225</v>
      </c>
    </row>
    <row r="24" spans="1:12" x14ac:dyDescent="0.35">
      <c r="A24" s="3">
        <v>0.11504424778761062</v>
      </c>
      <c r="B24" s="1" t="s">
        <v>57</v>
      </c>
      <c r="C24" s="2">
        <v>-1760896847.9443099</v>
      </c>
      <c r="E24" s="1" t="s">
        <v>100</v>
      </c>
      <c r="F24" s="2">
        <v>-3043007115.14325</v>
      </c>
      <c r="H24" s="1" t="s">
        <v>106</v>
      </c>
      <c r="I24" s="2">
        <v>-1716392999.85603</v>
      </c>
      <c r="K24" s="1" t="s">
        <v>54</v>
      </c>
      <c r="L24" s="2">
        <v>-1508623426.3778701</v>
      </c>
    </row>
    <row r="25" spans="1:12" x14ac:dyDescent="0.35">
      <c r="A25" s="3">
        <v>0.12389380530973451</v>
      </c>
      <c r="B25" s="1" t="s">
        <v>224</v>
      </c>
      <c r="C25" s="2">
        <v>-1566147435.4992099</v>
      </c>
      <c r="E25" s="1" t="s">
        <v>61</v>
      </c>
      <c r="F25" s="2">
        <v>-2814845349.9727702</v>
      </c>
      <c r="H25" s="1" t="s">
        <v>39</v>
      </c>
      <c r="I25" s="2">
        <v>-1712423374.01262</v>
      </c>
      <c r="K25" s="1" t="s">
        <v>107</v>
      </c>
      <c r="L25" s="2">
        <v>-1469379140.27003</v>
      </c>
    </row>
    <row r="26" spans="1:12" x14ac:dyDescent="0.35">
      <c r="A26" s="3">
        <v>0.13274336283185839</v>
      </c>
      <c r="B26" s="1" t="s">
        <v>84</v>
      </c>
      <c r="C26" s="2">
        <v>-1408410972.84356</v>
      </c>
      <c r="E26" s="1" t="s">
        <v>8</v>
      </c>
      <c r="F26" s="2">
        <v>-2788461039.5886698</v>
      </c>
      <c r="H26" s="1" t="s">
        <v>77</v>
      </c>
      <c r="I26" s="2">
        <v>-1635931111.79582</v>
      </c>
      <c r="K26" s="1" t="s">
        <v>57</v>
      </c>
      <c r="L26" s="2">
        <v>-1424682583.8583801</v>
      </c>
    </row>
    <row r="27" spans="1:12" x14ac:dyDescent="0.35">
      <c r="A27" s="3">
        <v>0.1415929203539823</v>
      </c>
      <c r="B27" s="1" t="s">
        <v>109</v>
      </c>
      <c r="C27" s="2">
        <v>-1132528294.9488299</v>
      </c>
      <c r="E27" s="1" t="s">
        <v>39</v>
      </c>
      <c r="F27" s="2">
        <v>-2774766203.4579401</v>
      </c>
      <c r="H27" s="1" t="s">
        <v>58</v>
      </c>
      <c r="I27" s="2">
        <v>-1462990025.4514599</v>
      </c>
      <c r="K27" s="1" t="s">
        <v>36</v>
      </c>
      <c r="L27" s="2">
        <v>-1389994092.0421901</v>
      </c>
    </row>
    <row r="28" spans="1:12" x14ac:dyDescent="0.35">
      <c r="A28" s="3">
        <v>0.15044247787610621</v>
      </c>
      <c r="B28" s="1" t="s">
        <v>72</v>
      </c>
      <c r="C28" s="2">
        <v>-967273648.519508</v>
      </c>
      <c r="E28" s="1" t="s">
        <v>73</v>
      </c>
      <c r="F28" s="2">
        <v>-2726006711.15908</v>
      </c>
      <c r="H28" s="1" t="s">
        <v>96</v>
      </c>
      <c r="I28" s="2">
        <v>-1438817521.4619601</v>
      </c>
      <c r="K28" s="1" t="s">
        <v>55</v>
      </c>
      <c r="L28" s="2">
        <v>-1319678834.72683</v>
      </c>
    </row>
    <row r="29" spans="1:12" x14ac:dyDescent="0.35">
      <c r="A29" s="3">
        <v>0.15929203539823011</v>
      </c>
      <c r="B29" s="1" t="s">
        <v>49</v>
      </c>
      <c r="C29" s="2">
        <v>-938438799.33633196</v>
      </c>
      <c r="E29" s="1" t="s">
        <v>87</v>
      </c>
      <c r="F29" s="2">
        <v>-2613452330.4707899</v>
      </c>
      <c r="H29" s="1" t="s">
        <v>4</v>
      </c>
      <c r="I29" s="2">
        <v>-1392674409.4537599</v>
      </c>
      <c r="K29" s="1" t="s">
        <v>51</v>
      </c>
      <c r="L29" s="2">
        <v>-1303902540.50544</v>
      </c>
    </row>
    <row r="30" spans="1:12" x14ac:dyDescent="0.35">
      <c r="A30" s="3">
        <v>0.16814159292035402</v>
      </c>
      <c r="B30" s="1" t="s">
        <v>50</v>
      </c>
      <c r="C30" s="2">
        <v>-857080511.00926399</v>
      </c>
      <c r="E30" s="1" t="s">
        <v>82</v>
      </c>
      <c r="F30" s="2">
        <v>-2550795145.2291999</v>
      </c>
      <c r="H30" s="1" t="s">
        <v>64</v>
      </c>
      <c r="I30" s="2">
        <v>-1382029053.6696601</v>
      </c>
      <c r="K30" s="1" t="s">
        <v>64</v>
      </c>
      <c r="L30" s="1">
        <v>-1273061540.90627</v>
      </c>
    </row>
    <row r="31" spans="1:12" x14ac:dyDescent="0.35">
      <c r="A31" s="3">
        <v>0.17699115044247793</v>
      </c>
      <c r="B31" s="1" t="s">
        <v>7</v>
      </c>
      <c r="C31" s="2">
        <v>-844458710.76175904</v>
      </c>
      <c r="E31" s="1" t="s">
        <v>42</v>
      </c>
      <c r="F31" s="2">
        <v>-2506876800.1606302</v>
      </c>
      <c r="H31" s="1" t="s">
        <v>57</v>
      </c>
      <c r="I31" s="2">
        <v>-1351617418.82795</v>
      </c>
      <c r="K31" s="1" t="s">
        <v>84</v>
      </c>
      <c r="L31" s="2">
        <v>-1270514245.2527201</v>
      </c>
    </row>
    <row r="32" spans="1:12" x14ac:dyDescent="0.35">
      <c r="A32" s="3">
        <v>0.18584070796460184</v>
      </c>
      <c r="B32" s="1" t="s">
        <v>86</v>
      </c>
      <c r="C32" s="2">
        <v>-751101578.97966397</v>
      </c>
      <c r="E32" s="1" t="s">
        <v>108</v>
      </c>
      <c r="F32" s="2">
        <v>-2493335432.7556801</v>
      </c>
      <c r="H32" s="1" t="s">
        <v>42</v>
      </c>
      <c r="I32" s="2">
        <v>-1323883504.2714801</v>
      </c>
      <c r="K32" s="1" t="s">
        <v>7</v>
      </c>
      <c r="L32" s="2">
        <v>-1249242469.2221799</v>
      </c>
    </row>
    <row r="33" spans="1:12" x14ac:dyDescent="0.35">
      <c r="A33" s="3">
        <v>0.19469026548672574</v>
      </c>
      <c r="B33" s="1" t="s">
        <v>24</v>
      </c>
      <c r="C33" s="2">
        <v>-654300137.57078302</v>
      </c>
      <c r="E33" s="1" t="s">
        <v>49</v>
      </c>
      <c r="F33" s="2">
        <v>-2486856655.16675</v>
      </c>
      <c r="H33" s="1" t="s">
        <v>59</v>
      </c>
      <c r="I33" s="2">
        <v>-1279846416.3634701</v>
      </c>
      <c r="K33" s="1" t="s">
        <v>83</v>
      </c>
      <c r="L33" s="2">
        <v>-1241391999.49931</v>
      </c>
    </row>
    <row r="34" spans="1:12" x14ac:dyDescent="0.35">
      <c r="A34" s="3">
        <v>0.20353982300884965</v>
      </c>
      <c r="B34" s="1" t="s">
        <v>83</v>
      </c>
      <c r="C34" s="2">
        <v>-512840086.45552701</v>
      </c>
      <c r="E34" s="1" t="s">
        <v>68</v>
      </c>
      <c r="F34" s="2">
        <v>-2415801926.6205902</v>
      </c>
      <c r="H34" s="1" t="s">
        <v>224</v>
      </c>
      <c r="I34" s="2">
        <v>-1266496652.6138699</v>
      </c>
      <c r="K34" s="1" t="s">
        <v>110</v>
      </c>
      <c r="L34" s="2">
        <v>-1139894392.4953101</v>
      </c>
    </row>
    <row r="35" spans="1:12" x14ac:dyDescent="0.35">
      <c r="A35" s="3">
        <v>0.21238938053097356</v>
      </c>
      <c r="B35" s="1" t="s">
        <v>70</v>
      </c>
      <c r="C35" s="2">
        <v>-343666816.51107103</v>
      </c>
      <c r="E35" s="1" t="s">
        <v>89</v>
      </c>
      <c r="F35" s="2">
        <v>-2392997362.63416</v>
      </c>
      <c r="H35" s="1" t="s">
        <v>111</v>
      </c>
      <c r="I35" s="2">
        <v>-1257980389.57763</v>
      </c>
      <c r="K35" s="1" t="s">
        <v>58</v>
      </c>
      <c r="L35" s="2">
        <v>-1105283985.9216399</v>
      </c>
    </row>
    <row r="36" spans="1:12" x14ac:dyDescent="0.35">
      <c r="A36" s="3">
        <v>0.22123893805309747</v>
      </c>
      <c r="B36" s="1" t="s">
        <v>110</v>
      </c>
      <c r="C36" s="2">
        <v>-284245300.08278102</v>
      </c>
      <c r="E36" s="1" t="s">
        <v>25</v>
      </c>
      <c r="F36" s="2">
        <v>-2299209605.45577</v>
      </c>
      <c r="H36" s="1" t="s">
        <v>70</v>
      </c>
      <c r="I36" s="2">
        <v>-1253296515.9119599</v>
      </c>
      <c r="K36" s="1" t="s">
        <v>72</v>
      </c>
      <c r="L36" s="2">
        <v>-1029494493.29603</v>
      </c>
    </row>
    <row r="37" spans="1:12" x14ac:dyDescent="0.35">
      <c r="A37" s="3">
        <v>0.23008849557522137</v>
      </c>
      <c r="B37" s="1" t="s">
        <v>18</v>
      </c>
      <c r="C37" s="1">
        <v>-209381010.40053701</v>
      </c>
      <c r="E37" s="1" t="s">
        <v>64</v>
      </c>
      <c r="F37" s="2">
        <v>-2207355344.7084999</v>
      </c>
      <c r="H37" s="1" t="s">
        <v>84</v>
      </c>
      <c r="I37" s="2">
        <v>-1219679523.8785801</v>
      </c>
      <c r="K37" s="1" t="s">
        <v>53</v>
      </c>
      <c r="L37" s="2">
        <v>-942060227.05421102</v>
      </c>
    </row>
    <row r="38" spans="1:12" x14ac:dyDescent="0.35">
      <c r="A38" s="3">
        <v>0.23893805309734528</v>
      </c>
      <c r="B38" s="1" t="s">
        <v>11</v>
      </c>
      <c r="C38" s="2">
        <v>-198477524.639671</v>
      </c>
      <c r="E38" s="1" t="s">
        <v>77</v>
      </c>
      <c r="F38" s="2">
        <v>-2199961382.7571902</v>
      </c>
      <c r="H38" s="1" t="s">
        <v>88</v>
      </c>
      <c r="I38" s="2">
        <v>-1196897233.7327199</v>
      </c>
      <c r="K38" s="1" t="s">
        <v>59</v>
      </c>
      <c r="L38" s="2">
        <v>-923488733.15773201</v>
      </c>
    </row>
    <row r="39" spans="1:12" x14ac:dyDescent="0.35">
      <c r="A39" s="3">
        <v>0.24778761061946919</v>
      </c>
      <c r="B39" s="1" t="s">
        <v>106</v>
      </c>
      <c r="C39" s="2">
        <v>-188802552.58364999</v>
      </c>
      <c r="E39" s="1" t="s">
        <v>78</v>
      </c>
      <c r="F39" s="2">
        <v>-2148792483.2061601</v>
      </c>
      <c r="H39" s="1" t="s">
        <v>112</v>
      </c>
      <c r="I39" s="2">
        <v>-1171951253.35741</v>
      </c>
      <c r="K39" s="1" t="s">
        <v>65</v>
      </c>
      <c r="L39" s="2">
        <v>-883669030.76664197</v>
      </c>
    </row>
    <row r="40" spans="1:12" x14ac:dyDescent="0.35">
      <c r="A40" s="3">
        <v>0.2566371681415931</v>
      </c>
      <c r="B40" s="1" t="s">
        <v>22</v>
      </c>
      <c r="C40" s="2">
        <v>-132921183.60018601</v>
      </c>
      <c r="E40" s="1" t="s">
        <v>23</v>
      </c>
      <c r="F40" s="2">
        <v>-2132486854.5366199</v>
      </c>
      <c r="H40" s="1" t="s">
        <v>91</v>
      </c>
      <c r="I40" s="2">
        <v>-1168670489.5915401</v>
      </c>
      <c r="K40" s="1" t="s">
        <v>52</v>
      </c>
      <c r="L40" s="2">
        <v>-872496713.70310998</v>
      </c>
    </row>
    <row r="41" spans="1:12" x14ac:dyDescent="0.35">
      <c r="A41" s="3">
        <v>0.265486725663717</v>
      </c>
      <c r="B41" s="1" t="s">
        <v>111</v>
      </c>
      <c r="C41" s="2">
        <v>-121117967.930507</v>
      </c>
      <c r="E41" s="1" t="s">
        <v>76</v>
      </c>
      <c r="F41" s="2">
        <v>-2121003468.82038</v>
      </c>
      <c r="H41" s="1" t="s">
        <v>40</v>
      </c>
      <c r="I41" s="2">
        <v>-1102960895.8756199</v>
      </c>
      <c r="K41" s="1" t="s">
        <v>70</v>
      </c>
      <c r="L41" s="2">
        <v>-831268767.82695901</v>
      </c>
    </row>
    <row r="42" spans="1:12" x14ac:dyDescent="0.35">
      <c r="A42" s="3">
        <v>0.27433628318584091</v>
      </c>
      <c r="B42" s="1" t="s">
        <v>65</v>
      </c>
      <c r="C42" s="2">
        <v>-96911972.236520797</v>
      </c>
      <c r="E42" s="1" t="s">
        <v>45</v>
      </c>
      <c r="F42" s="2">
        <v>-2115033210.23823</v>
      </c>
      <c r="H42" s="1" t="s">
        <v>108</v>
      </c>
      <c r="I42" s="2">
        <v>-1020526413.14744</v>
      </c>
      <c r="K42" s="1" t="s">
        <v>101</v>
      </c>
      <c r="L42" s="2">
        <v>-691998767.24016798</v>
      </c>
    </row>
    <row r="43" spans="1:12" x14ac:dyDescent="0.35">
      <c r="A43" s="3">
        <v>0.28318584070796482</v>
      </c>
      <c r="B43" s="1" t="s">
        <v>105</v>
      </c>
      <c r="C43" s="2">
        <v>-52039257.508907199</v>
      </c>
      <c r="E43" s="1" t="s">
        <v>51</v>
      </c>
      <c r="F43" s="2">
        <v>-2094639769.6298001</v>
      </c>
      <c r="H43" s="1" t="s">
        <v>101</v>
      </c>
      <c r="I43" s="2">
        <v>-964662451.71457803</v>
      </c>
      <c r="K43" s="1" t="s">
        <v>11</v>
      </c>
      <c r="L43" s="2">
        <v>-624010787.63181496</v>
      </c>
    </row>
    <row r="44" spans="1:12" x14ac:dyDescent="0.35">
      <c r="A44" s="3">
        <v>0.29203539823008873</v>
      </c>
      <c r="B44" s="1" t="s">
        <v>96</v>
      </c>
      <c r="C44" s="2">
        <v>-23570222.722308598</v>
      </c>
      <c r="E44" s="1" t="s">
        <v>30</v>
      </c>
      <c r="F44" s="2">
        <v>-1971933670.60339</v>
      </c>
      <c r="H44" s="1" t="s">
        <v>69</v>
      </c>
      <c r="I44" s="2">
        <v>-888898846.28034604</v>
      </c>
      <c r="K44" s="1" t="s">
        <v>86</v>
      </c>
      <c r="L44" s="2">
        <v>-462987411.19261402</v>
      </c>
    </row>
    <row r="45" spans="1:12" x14ac:dyDescent="0.35">
      <c r="A45" s="3">
        <v>0.30088495575221264</v>
      </c>
      <c r="B45" s="1" t="s">
        <v>58</v>
      </c>
      <c r="C45" s="2">
        <v>-21508558.002320599</v>
      </c>
      <c r="E45" s="1" t="s">
        <v>88</v>
      </c>
      <c r="F45" s="2">
        <v>-1928320152.50828</v>
      </c>
      <c r="H45" s="1" t="s">
        <v>78</v>
      </c>
      <c r="I45" s="2">
        <v>-824079262.28397906</v>
      </c>
      <c r="K45" s="1" t="s">
        <v>82</v>
      </c>
      <c r="L45" s="2">
        <v>-429888190.91988701</v>
      </c>
    </row>
    <row r="46" spans="1:12" x14ac:dyDescent="0.35">
      <c r="A46" s="3">
        <v>0.30973451327433654</v>
      </c>
      <c r="B46" s="1" t="s">
        <v>9</v>
      </c>
      <c r="C46" s="2">
        <v>62735248.987925701</v>
      </c>
      <c r="E46" s="1" t="s">
        <v>57</v>
      </c>
      <c r="F46" s="2">
        <v>-1902178435.1991999</v>
      </c>
      <c r="H46" s="1" t="s">
        <v>38</v>
      </c>
      <c r="I46" s="2">
        <v>-823932795.57040799</v>
      </c>
      <c r="K46" s="1" t="s">
        <v>31</v>
      </c>
      <c r="L46" s="2">
        <v>-376736252.426826</v>
      </c>
    </row>
    <row r="47" spans="1:12" x14ac:dyDescent="0.35">
      <c r="A47" s="3">
        <v>0.31858407079646045</v>
      </c>
      <c r="B47" s="1" t="s">
        <v>5</v>
      </c>
      <c r="C47" s="2">
        <v>98195037.130877703</v>
      </c>
      <c r="E47" s="1" t="s">
        <v>16</v>
      </c>
      <c r="F47" s="2">
        <v>-1855344510.57708</v>
      </c>
      <c r="H47" s="1" t="s">
        <v>48</v>
      </c>
      <c r="I47" s="2">
        <v>-805535409.83462298</v>
      </c>
      <c r="K47" s="1" t="s">
        <v>2</v>
      </c>
      <c r="L47" s="2">
        <v>-368201999.99283999</v>
      </c>
    </row>
    <row r="48" spans="1:12" x14ac:dyDescent="0.35">
      <c r="A48" s="3">
        <v>0.32743362831858436</v>
      </c>
      <c r="B48" s="1" t="s">
        <v>39</v>
      </c>
      <c r="C48" s="2">
        <v>99364389.880026996</v>
      </c>
      <c r="E48" s="1" t="s">
        <v>40</v>
      </c>
      <c r="F48" s="2">
        <v>-1799372590.96404</v>
      </c>
      <c r="H48" s="1" t="s">
        <v>97</v>
      </c>
      <c r="I48" s="2">
        <v>-711807820.78236604</v>
      </c>
      <c r="K48" s="1" t="s">
        <v>106</v>
      </c>
      <c r="L48" s="2">
        <v>-362391004.504053</v>
      </c>
    </row>
    <row r="49" spans="1:12" x14ac:dyDescent="0.35">
      <c r="A49" s="3">
        <v>0.33628318584070827</v>
      </c>
      <c r="B49" s="1" t="s">
        <v>54</v>
      </c>
      <c r="C49" s="2">
        <v>133938287.043681</v>
      </c>
      <c r="E49" s="1" t="s">
        <v>29</v>
      </c>
      <c r="F49" s="2">
        <v>-1774937722.1695099</v>
      </c>
      <c r="H49" s="1" t="s">
        <v>36</v>
      </c>
      <c r="I49" s="2">
        <v>-684206507.44713199</v>
      </c>
      <c r="K49" s="1" t="s">
        <v>103</v>
      </c>
      <c r="L49" s="2">
        <v>-357512264.757599</v>
      </c>
    </row>
    <row r="50" spans="1:12" x14ac:dyDescent="0.35">
      <c r="A50" s="3">
        <v>0.34513274336283217</v>
      </c>
      <c r="B50" s="1" t="s">
        <v>59</v>
      </c>
      <c r="C50" s="2">
        <v>161031530.09752899</v>
      </c>
      <c r="E50" s="1" t="s">
        <v>7</v>
      </c>
      <c r="F50" s="2">
        <v>-1773791092.4434199</v>
      </c>
      <c r="H50" s="1" t="s">
        <v>110</v>
      </c>
      <c r="I50" s="2">
        <v>-679679480.75800395</v>
      </c>
      <c r="K50" s="1" t="s">
        <v>109</v>
      </c>
      <c r="L50" s="2">
        <v>-349236767.45245802</v>
      </c>
    </row>
    <row r="51" spans="1:12" x14ac:dyDescent="0.35">
      <c r="A51" s="3">
        <v>0.35398230088495608</v>
      </c>
      <c r="B51" s="1" t="s">
        <v>112</v>
      </c>
      <c r="C51" s="2">
        <v>178048477.06077999</v>
      </c>
      <c r="E51" s="1" t="s">
        <v>44</v>
      </c>
      <c r="F51" s="2">
        <v>-1728110435.7016499</v>
      </c>
      <c r="H51" s="1" t="s">
        <v>93</v>
      </c>
      <c r="I51" s="2">
        <v>-661398721.295228</v>
      </c>
      <c r="K51" s="1" t="s">
        <v>33</v>
      </c>
      <c r="L51" s="2">
        <v>-307699782.66507202</v>
      </c>
    </row>
    <row r="52" spans="1:12" x14ac:dyDescent="0.35">
      <c r="A52" s="3">
        <v>0.36283185840707999</v>
      </c>
      <c r="B52" s="1" t="s">
        <v>28</v>
      </c>
      <c r="C52" s="2">
        <v>191064503.183231</v>
      </c>
      <c r="E52" s="1" t="s">
        <v>2</v>
      </c>
      <c r="F52" s="2">
        <v>-1675629547.8910699</v>
      </c>
      <c r="H52" s="1" t="s">
        <v>56</v>
      </c>
      <c r="I52" s="2">
        <v>-629244767.52402699</v>
      </c>
      <c r="K52" s="1" t="s">
        <v>56</v>
      </c>
      <c r="L52" s="2">
        <v>-262572781.868889</v>
      </c>
    </row>
    <row r="53" spans="1:12" x14ac:dyDescent="0.35">
      <c r="A53" s="3">
        <v>0.3716814159292039</v>
      </c>
      <c r="B53" s="1" t="s">
        <v>31</v>
      </c>
      <c r="C53" s="2">
        <v>240252447.98897299</v>
      </c>
      <c r="E53" s="1" t="s">
        <v>112</v>
      </c>
      <c r="F53" s="2">
        <v>-1674146854.6434901</v>
      </c>
      <c r="H53" s="1" t="s">
        <v>11</v>
      </c>
      <c r="I53" s="2">
        <v>-627601867.66760099</v>
      </c>
      <c r="K53" s="1" t="s">
        <v>105</v>
      </c>
      <c r="L53" s="2">
        <v>-224047078.27858001</v>
      </c>
    </row>
    <row r="54" spans="1:12" x14ac:dyDescent="0.35">
      <c r="A54" s="3">
        <v>0.3805309734513278</v>
      </c>
      <c r="B54" s="1" t="s">
        <v>82</v>
      </c>
      <c r="C54" s="2">
        <v>299701476.41781598</v>
      </c>
      <c r="E54" s="1" t="s">
        <v>81</v>
      </c>
      <c r="F54" s="2">
        <v>-1647021492.21334</v>
      </c>
      <c r="H54" s="1" t="s">
        <v>80</v>
      </c>
      <c r="I54" s="2">
        <v>-618842162.49396098</v>
      </c>
      <c r="K54" s="1" t="s">
        <v>100</v>
      </c>
      <c r="L54" s="2">
        <v>-224031743.62516201</v>
      </c>
    </row>
    <row r="55" spans="1:12" x14ac:dyDescent="0.35">
      <c r="A55" s="3">
        <v>0.38938053097345171</v>
      </c>
      <c r="B55" s="1" t="s">
        <v>55</v>
      </c>
      <c r="C55" s="2">
        <v>321472678.07355303</v>
      </c>
      <c r="E55" s="1" t="s">
        <v>43</v>
      </c>
      <c r="F55" s="2">
        <v>-1627815206.04317</v>
      </c>
      <c r="H55" s="1" t="s">
        <v>113</v>
      </c>
      <c r="I55" s="2">
        <v>-600076142.90484798</v>
      </c>
      <c r="K55" s="1" t="s">
        <v>104</v>
      </c>
      <c r="L55" s="2">
        <v>-116709175.333555</v>
      </c>
    </row>
    <row r="56" spans="1:12" x14ac:dyDescent="0.35">
      <c r="A56" s="3">
        <v>0.39823008849557562</v>
      </c>
      <c r="B56" s="1" t="s">
        <v>51</v>
      </c>
      <c r="C56" s="2">
        <v>337626743.44196498</v>
      </c>
      <c r="E56" s="1" t="s">
        <v>54</v>
      </c>
      <c r="F56" s="2">
        <v>-1619564098.5243199</v>
      </c>
      <c r="H56" s="1" t="s">
        <v>15</v>
      </c>
      <c r="I56" s="2">
        <v>-588930694.42031395</v>
      </c>
      <c r="K56" s="1" t="s">
        <v>77</v>
      </c>
      <c r="L56" s="2">
        <v>-109347877.208758</v>
      </c>
    </row>
    <row r="57" spans="1:12" x14ac:dyDescent="0.35">
      <c r="A57" s="3">
        <v>0.40707964601769953</v>
      </c>
      <c r="B57" s="1" t="s">
        <v>38</v>
      </c>
      <c r="C57" s="2">
        <v>367802848.818012</v>
      </c>
      <c r="E57" s="1" t="s">
        <v>36</v>
      </c>
      <c r="F57" s="2">
        <v>-1580652216.70435</v>
      </c>
      <c r="H57" s="1" t="s">
        <v>94</v>
      </c>
      <c r="I57" s="2">
        <v>-578758565.81744695</v>
      </c>
      <c r="K57" s="1" t="s">
        <v>68</v>
      </c>
      <c r="L57" s="2">
        <v>-70585085.475391701</v>
      </c>
    </row>
    <row r="58" spans="1:12" x14ac:dyDescent="0.35">
      <c r="A58" s="3">
        <v>0.41592920353982343</v>
      </c>
      <c r="B58" s="1" t="s">
        <v>113</v>
      </c>
      <c r="C58" s="2">
        <v>383145399.94677103</v>
      </c>
      <c r="E58" s="1" t="s">
        <v>110</v>
      </c>
      <c r="F58" s="2">
        <v>-1439347092.4595799</v>
      </c>
      <c r="H58" s="1" t="s">
        <v>30</v>
      </c>
      <c r="I58" s="2">
        <v>-574431784.663499</v>
      </c>
      <c r="K58" s="1" t="s">
        <v>24</v>
      </c>
      <c r="L58" s="2">
        <v>-60859396.433164597</v>
      </c>
    </row>
    <row r="59" spans="1:12" x14ac:dyDescent="0.35">
      <c r="A59" s="3">
        <v>0.42477876106194734</v>
      </c>
      <c r="B59" s="1" t="s">
        <v>27</v>
      </c>
      <c r="C59" s="2">
        <v>434046690.84955198</v>
      </c>
      <c r="E59" s="1" t="s">
        <v>111</v>
      </c>
      <c r="F59" s="2">
        <v>-1437406090.9985399</v>
      </c>
      <c r="H59" s="1" t="s">
        <v>60</v>
      </c>
      <c r="I59" s="2">
        <v>-552402431.17920804</v>
      </c>
      <c r="K59" s="1" t="s">
        <v>39</v>
      </c>
      <c r="L59" s="2">
        <v>-57876734.770128503</v>
      </c>
    </row>
    <row r="60" spans="1:12" x14ac:dyDescent="0.35">
      <c r="A60" s="3">
        <v>0.43362831858407125</v>
      </c>
      <c r="B60" s="1" t="s">
        <v>25</v>
      </c>
      <c r="C60" s="2">
        <v>476127958.165497</v>
      </c>
      <c r="E60" s="1" t="s">
        <v>55</v>
      </c>
      <c r="F60" s="2">
        <v>-1434032613.40764</v>
      </c>
      <c r="H60" s="1" t="s">
        <v>86</v>
      </c>
      <c r="I60" s="2">
        <v>-542770358.15837705</v>
      </c>
      <c r="K60" s="1" t="s">
        <v>87</v>
      </c>
      <c r="L60" s="2">
        <v>-51766672.982984297</v>
      </c>
    </row>
    <row r="61" spans="1:12" x14ac:dyDescent="0.35">
      <c r="A61" s="3">
        <v>0.44247787610619516</v>
      </c>
      <c r="B61" s="1" t="s">
        <v>87</v>
      </c>
      <c r="C61" s="2">
        <v>541634873.25389898</v>
      </c>
      <c r="E61" s="1" t="s">
        <v>113</v>
      </c>
      <c r="F61" s="2">
        <v>-1307254444.67522</v>
      </c>
      <c r="H61" s="1" t="s">
        <v>79</v>
      </c>
      <c r="I61" s="2">
        <v>-542185199.03314602</v>
      </c>
      <c r="K61" s="1" t="s">
        <v>60</v>
      </c>
      <c r="L61" s="2">
        <v>-17571511.9751845</v>
      </c>
    </row>
    <row r="62" spans="1:12" x14ac:dyDescent="0.35">
      <c r="A62" s="3">
        <v>0.45132743362831906</v>
      </c>
      <c r="B62" s="1" t="s">
        <v>71</v>
      </c>
      <c r="C62" s="2">
        <v>554533903.27745795</v>
      </c>
      <c r="E62" s="1" t="s">
        <v>67</v>
      </c>
      <c r="F62" s="2">
        <v>-1265275244.2881801</v>
      </c>
      <c r="H62" s="1" t="s">
        <v>72</v>
      </c>
      <c r="I62" s="2">
        <v>-506786678.08737099</v>
      </c>
      <c r="K62" s="1" t="s">
        <v>85</v>
      </c>
      <c r="L62" s="2">
        <v>-11330427.976605499</v>
      </c>
    </row>
    <row r="63" spans="1:12" x14ac:dyDescent="0.35">
      <c r="A63" s="3">
        <v>0.46017699115044297</v>
      </c>
      <c r="B63" s="1" t="s">
        <v>10</v>
      </c>
      <c r="C63" s="2">
        <v>565431075.52376699</v>
      </c>
      <c r="E63" s="1" t="s">
        <v>50</v>
      </c>
      <c r="F63" s="2">
        <v>-1264785419.8583</v>
      </c>
      <c r="H63" s="1" t="s">
        <v>100</v>
      </c>
      <c r="I63" s="1">
        <v>-503561256.94363999</v>
      </c>
      <c r="K63" s="1" t="s">
        <v>98</v>
      </c>
      <c r="L63" s="2">
        <v>-1001813.5823142499</v>
      </c>
    </row>
    <row r="64" spans="1:12" x14ac:dyDescent="0.35">
      <c r="A64" s="3">
        <v>0.46902654867256688</v>
      </c>
      <c r="B64" s="1" t="s">
        <v>74</v>
      </c>
      <c r="C64" s="2">
        <v>665453532.01770103</v>
      </c>
      <c r="E64" s="1" t="s">
        <v>71</v>
      </c>
      <c r="F64" s="2">
        <v>-1180882442.7543399</v>
      </c>
      <c r="H64" s="1" t="s">
        <v>95</v>
      </c>
      <c r="I64" s="2">
        <v>-496657100.34413302</v>
      </c>
      <c r="K64" s="1" t="s">
        <v>90</v>
      </c>
      <c r="L64" s="2">
        <v>30544656.952916</v>
      </c>
    </row>
    <row r="65" spans="1:12" x14ac:dyDescent="0.35">
      <c r="A65" s="3">
        <v>0.47787610619469079</v>
      </c>
      <c r="B65" s="1" t="s">
        <v>2</v>
      </c>
      <c r="C65" s="2">
        <v>671278989.90609205</v>
      </c>
      <c r="E65" s="1" t="s">
        <v>65</v>
      </c>
      <c r="F65" s="2">
        <v>-1162401852.29263</v>
      </c>
      <c r="H65" s="1" t="s">
        <v>81</v>
      </c>
      <c r="I65" s="2">
        <v>-479591591.37116498</v>
      </c>
      <c r="K65" s="1" t="s">
        <v>112</v>
      </c>
      <c r="L65" s="2">
        <v>76312393.028229907</v>
      </c>
    </row>
    <row r="66" spans="1:12" x14ac:dyDescent="0.35">
      <c r="A66" s="3">
        <v>0.48672566371681469</v>
      </c>
      <c r="B66" s="1" t="s">
        <v>21</v>
      </c>
      <c r="C66" s="2">
        <v>684539256.71322799</v>
      </c>
      <c r="E66" s="1" t="s">
        <v>79</v>
      </c>
      <c r="F66" s="2">
        <v>-1131707170.54795</v>
      </c>
      <c r="H66" s="1" t="s">
        <v>3</v>
      </c>
      <c r="I66" s="2">
        <v>-468115808.27795601</v>
      </c>
      <c r="K66" s="1" t="s">
        <v>111</v>
      </c>
      <c r="L66" s="2">
        <v>110953632.478209</v>
      </c>
    </row>
    <row r="67" spans="1:12" x14ac:dyDescent="0.35">
      <c r="A67" s="3">
        <v>0.4955752212389386</v>
      </c>
      <c r="B67" s="1" t="s">
        <v>53</v>
      </c>
      <c r="C67" s="2">
        <v>699380418.13817799</v>
      </c>
      <c r="E67" s="1" t="s">
        <v>9</v>
      </c>
      <c r="F67" s="2">
        <v>-1119063518.2055399</v>
      </c>
      <c r="H67" s="1" t="s">
        <v>43</v>
      </c>
      <c r="I67" s="2">
        <v>-413964088.86455899</v>
      </c>
      <c r="K67" s="1" t="s">
        <v>35</v>
      </c>
      <c r="L67" s="2">
        <v>232747689.051126</v>
      </c>
    </row>
    <row r="68" spans="1:12" x14ac:dyDescent="0.35">
      <c r="A68" s="3">
        <v>0.50442477876106251</v>
      </c>
      <c r="B68" s="1" t="s">
        <v>68</v>
      </c>
      <c r="C68" s="2">
        <v>714609647.58780396</v>
      </c>
      <c r="E68" s="1" t="s">
        <v>104</v>
      </c>
      <c r="F68" s="2">
        <v>-1057249040.0000499</v>
      </c>
      <c r="H68" s="1" t="s">
        <v>14</v>
      </c>
      <c r="I68" s="2">
        <v>-372830181.78710401</v>
      </c>
      <c r="K68" s="1" t="s">
        <v>16</v>
      </c>
      <c r="L68" s="2">
        <v>283736902.89725602</v>
      </c>
    </row>
    <row r="69" spans="1:12" x14ac:dyDescent="0.35">
      <c r="A69" s="3">
        <v>0.51327433628318642</v>
      </c>
      <c r="B69" s="1" t="s">
        <v>52</v>
      </c>
      <c r="C69" s="2">
        <v>771824404.94771397</v>
      </c>
      <c r="E69" s="1" t="s">
        <v>53</v>
      </c>
      <c r="F69" s="2">
        <v>-1051740743.60826</v>
      </c>
      <c r="H69" s="1" t="s">
        <v>29</v>
      </c>
      <c r="I69" s="2">
        <v>-353066755.02147502</v>
      </c>
      <c r="K69" s="1" t="s">
        <v>102</v>
      </c>
      <c r="L69" s="2">
        <v>317139189.364245</v>
      </c>
    </row>
    <row r="70" spans="1:12" x14ac:dyDescent="0.35">
      <c r="A70" s="3">
        <v>0.52212389380531032</v>
      </c>
      <c r="B70" s="1" t="s">
        <v>101</v>
      </c>
      <c r="C70" s="2">
        <v>776927126.58925903</v>
      </c>
      <c r="E70" s="1" t="s">
        <v>80</v>
      </c>
      <c r="F70" s="2">
        <v>-1048993974.5803</v>
      </c>
      <c r="H70" s="1" t="s">
        <v>7</v>
      </c>
      <c r="I70" s="2">
        <v>-325776338.063636</v>
      </c>
      <c r="K70" s="1" t="s">
        <v>44</v>
      </c>
      <c r="L70" s="2">
        <v>411879988.57405102</v>
      </c>
    </row>
    <row r="71" spans="1:12" x14ac:dyDescent="0.35">
      <c r="A71" s="3">
        <v>0.53097345132743423</v>
      </c>
      <c r="B71" s="1" t="s">
        <v>35</v>
      </c>
      <c r="C71" s="2">
        <v>805680908.81890595</v>
      </c>
      <c r="E71" s="1" t="s">
        <v>18</v>
      </c>
      <c r="F71" s="2">
        <v>-1021512615.8827</v>
      </c>
      <c r="H71" s="1" t="s">
        <v>54</v>
      </c>
      <c r="I71" s="2">
        <v>-308428178.78702301</v>
      </c>
      <c r="K71" s="1" t="s">
        <v>99</v>
      </c>
      <c r="L71" s="2">
        <v>436911408.41869903</v>
      </c>
    </row>
    <row r="72" spans="1:12" x14ac:dyDescent="0.35">
      <c r="A72" s="3">
        <v>0.53982300884955814</v>
      </c>
      <c r="B72" s="1" t="s">
        <v>56</v>
      </c>
      <c r="C72" s="2">
        <v>814386213.69559801</v>
      </c>
      <c r="E72" s="1" t="s">
        <v>52</v>
      </c>
      <c r="F72" s="2">
        <v>-978115969.28471196</v>
      </c>
      <c r="H72" s="1" t="s">
        <v>35</v>
      </c>
      <c r="I72" s="2">
        <v>-267896460.90885201</v>
      </c>
      <c r="K72" s="1" t="s">
        <v>5</v>
      </c>
      <c r="L72" s="2">
        <v>500131988.01021701</v>
      </c>
    </row>
    <row r="73" spans="1:12" x14ac:dyDescent="0.35">
      <c r="A73" s="3">
        <v>0.54867256637168205</v>
      </c>
      <c r="B73" s="1" t="s">
        <v>36</v>
      </c>
      <c r="C73" s="2">
        <v>822162761.36170006</v>
      </c>
      <c r="E73" s="1" t="s">
        <v>99</v>
      </c>
      <c r="F73" s="2">
        <v>-898095638.78767502</v>
      </c>
      <c r="H73" s="1" t="s">
        <v>16</v>
      </c>
      <c r="I73" s="2">
        <v>-256476388.80678499</v>
      </c>
      <c r="K73" s="1" t="s">
        <v>40</v>
      </c>
      <c r="L73" s="2">
        <v>536276856.969684</v>
      </c>
    </row>
    <row r="74" spans="1:12" x14ac:dyDescent="0.35">
      <c r="A74" s="3">
        <v>0.55752212389380595</v>
      </c>
      <c r="B74" s="1" t="s">
        <v>8</v>
      </c>
      <c r="C74" s="2">
        <v>832784209.50392902</v>
      </c>
      <c r="E74" s="1" t="s">
        <v>19</v>
      </c>
      <c r="F74" s="2">
        <v>-878007860.35813904</v>
      </c>
      <c r="H74" s="1" t="s">
        <v>25</v>
      </c>
      <c r="I74" s="2">
        <v>-134827027.59941301</v>
      </c>
      <c r="K74" s="1" t="s">
        <v>38</v>
      </c>
      <c r="L74" s="2">
        <v>574793607.09758604</v>
      </c>
    </row>
    <row r="75" spans="1:12" x14ac:dyDescent="0.35">
      <c r="A75" s="3">
        <v>0.56637168141592986</v>
      </c>
      <c r="B75" s="1" t="s">
        <v>60</v>
      </c>
      <c r="C75" s="2">
        <v>862189061.84038997</v>
      </c>
      <c r="E75" s="1" t="s">
        <v>103</v>
      </c>
      <c r="F75" s="2">
        <v>-857672962.32702899</v>
      </c>
      <c r="H75" s="1" t="s">
        <v>55</v>
      </c>
      <c r="I75" s="2">
        <v>-120902939.057872</v>
      </c>
      <c r="K75" s="1" t="s">
        <v>78</v>
      </c>
      <c r="L75" s="2">
        <v>694796158.25766599</v>
      </c>
    </row>
    <row r="76" spans="1:12" x14ac:dyDescent="0.35">
      <c r="A76" s="3">
        <v>0.57522123893805377</v>
      </c>
      <c r="B76" s="1" t="s">
        <v>93</v>
      </c>
      <c r="C76" s="2">
        <v>886062161.85338795</v>
      </c>
      <c r="E76" s="1" t="s">
        <v>31</v>
      </c>
      <c r="F76" s="2">
        <v>-819475610.75437105</v>
      </c>
      <c r="H76" s="1" t="s">
        <v>51</v>
      </c>
      <c r="I76" s="2">
        <v>-101339854.19371399</v>
      </c>
      <c r="K76" s="1" t="s">
        <v>93</v>
      </c>
      <c r="L76" s="2">
        <v>711151371.13807094</v>
      </c>
    </row>
    <row r="77" spans="1:12" x14ac:dyDescent="0.35">
      <c r="A77" s="3">
        <v>0.58407079646017768</v>
      </c>
      <c r="B77" s="1" t="s">
        <v>40</v>
      </c>
      <c r="C77" s="2">
        <v>888762786.80738401</v>
      </c>
      <c r="E77" s="1" t="s">
        <v>93</v>
      </c>
      <c r="F77" s="2">
        <v>-763816923.54485095</v>
      </c>
      <c r="H77" s="1" t="s">
        <v>85</v>
      </c>
      <c r="I77" s="2">
        <v>-92430956.933329299</v>
      </c>
      <c r="K77" s="1" t="s">
        <v>88</v>
      </c>
      <c r="L77" s="2">
        <v>735744357.88848996</v>
      </c>
    </row>
    <row r="78" spans="1:12" x14ac:dyDescent="0.35">
      <c r="A78" s="3">
        <v>0.59292035398230158</v>
      </c>
      <c r="B78" s="1" t="s">
        <v>44</v>
      </c>
      <c r="C78" s="2">
        <v>891196114.13237202</v>
      </c>
      <c r="E78" s="1" t="s">
        <v>3</v>
      </c>
      <c r="F78" s="2">
        <v>-721837884.93894303</v>
      </c>
      <c r="H78" s="1" t="s">
        <v>92</v>
      </c>
      <c r="I78" s="2">
        <v>-51383693.109154098</v>
      </c>
      <c r="K78" s="1" t="s">
        <v>18</v>
      </c>
      <c r="L78" s="2">
        <v>744313423.38508296</v>
      </c>
    </row>
    <row r="79" spans="1:12" x14ac:dyDescent="0.35">
      <c r="A79" s="3">
        <v>0.60176991150442549</v>
      </c>
      <c r="B79" s="1" t="s">
        <v>85</v>
      </c>
      <c r="C79" s="2">
        <v>892238460.30436599</v>
      </c>
      <c r="E79" s="1" t="s">
        <v>75</v>
      </c>
      <c r="F79" s="2">
        <v>-661234319.45431101</v>
      </c>
      <c r="H79" s="1" t="s">
        <v>90</v>
      </c>
      <c r="I79" s="2">
        <v>-14779291.190489599</v>
      </c>
      <c r="K79" s="1" t="s">
        <v>3</v>
      </c>
      <c r="L79" s="2">
        <v>763278648.387236</v>
      </c>
    </row>
    <row r="80" spans="1:12" x14ac:dyDescent="0.35">
      <c r="A80" s="3">
        <v>0.6106194690265494</v>
      </c>
      <c r="B80" s="1" t="s">
        <v>77</v>
      </c>
      <c r="C80" s="2">
        <v>912346765.90988195</v>
      </c>
      <c r="E80" s="1" t="s">
        <v>13</v>
      </c>
      <c r="F80" s="2">
        <v>-612287518.10009897</v>
      </c>
      <c r="H80" s="1" t="s">
        <v>50</v>
      </c>
      <c r="I80" s="2">
        <v>93842024.682787299</v>
      </c>
      <c r="K80" s="1" t="s">
        <v>61</v>
      </c>
      <c r="L80" s="2">
        <v>781881621.11839902</v>
      </c>
    </row>
    <row r="81" spans="1:12" x14ac:dyDescent="0.35">
      <c r="A81" s="3">
        <v>0.61946902654867331</v>
      </c>
      <c r="B81" s="1" t="s">
        <v>95</v>
      </c>
      <c r="C81" s="2">
        <v>915456317.21426499</v>
      </c>
      <c r="E81" s="1" t="s">
        <v>90</v>
      </c>
      <c r="F81" s="2">
        <v>-529371448.60480601</v>
      </c>
      <c r="H81" s="1" t="s">
        <v>49</v>
      </c>
      <c r="I81" s="2">
        <v>180401160.16052699</v>
      </c>
      <c r="K81" s="1" t="s">
        <v>89</v>
      </c>
      <c r="L81" s="2">
        <v>782233977.896909</v>
      </c>
    </row>
    <row r="82" spans="1:12" x14ac:dyDescent="0.35">
      <c r="A82" s="3">
        <v>0.62831858407079721</v>
      </c>
      <c r="B82" s="1" t="s">
        <v>15</v>
      </c>
      <c r="C82" s="2">
        <v>982462321.26610303</v>
      </c>
      <c r="E82" s="1" t="s">
        <v>92</v>
      </c>
      <c r="F82" s="2">
        <v>-511224489.10398197</v>
      </c>
      <c r="H82" s="1" t="s">
        <v>74</v>
      </c>
      <c r="I82" s="2">
        <v>189302517.14630201</v>
      </c>
      <c r="K82" s="1" t="s">
        <v>75</v>
      </c>
      <c r="L82" s="2">
        <v>794104538.41255999</v>
      </c>
    </row>
    <row r="83" spans="1:12" x14ac:dyDescent="0.35">
      <c r="A83" s="3">
        <v>0.63716814159292112</v>
      </c>
      <c r="B83" s="1" t="s">
        <v>89</v>
      </c>
      <c r="C83" s="2">
        <v>1065892271.05366</v>
      </c>
      <c r="E83" s="1" t="s">
        <v>107</v>
      </c>
      <c r="F83" s="2">
        <v>-505900862.53616899</v>
      </c>
      <c r="H83" s="1" t="s">
        <v>61</v>
      </c>
      <c r="I83" s="2">
        <v>250414337.50628799</v>
      </c>
      <c r="K83" s="1" t="s">
        <v>32</v>
      </c>
      <c r="L83" s="2">
        <v>825129227.46087503</v>
      </c>
    </row>
    <row r="84" spans="1:12" x14ac:dyDescent="0.35">
      <c r="A84" s="3">
        <v>0.64601769911504503</v>
      </c>
      <c r="B84" s="1" t="s">
        <v>16</v>
      </c>
      <c r="C84" s="2">
        <v>1143874147.9533401</v>
      </c>
      <c r="E84" s="1" t="s">
        <v>86</v>
      </c>
      <c r="F84" s="2">
        <v>-498171863.00539601</v>
      </c>
      <c r="H84" s="1" t="s">
        <v>53</v>
      </c>
      <c r="I84" s="2">
        <v>255155614.92698401</v>
      </c>
      <c r="K84" s="1" t="s">
        <v>30</v>
      </c>
      <c r="L84" s="2">
        <v>837067075.52128506</v>
      </c>
    </row>
    <row r="85" spans="1:12" x14ac:dyDescent="0.35">
      <c r="A85" s="3">
        <v>0.65486725663716894</v>
      </c>
      <c r="B85" s="1" t="s">
        <v>108</v>
      </c>
      <c r="C85" s="2">
        <v>1195885281.0053799</v>
      </c>
      <c r="E85" s="1" t="s">
        <v>224</v>
      </c>
      <c r="F85" s="2">
        <v>-491671366.61414897</v>
      </c>
      <c r="H85" s="1" t="s">
        <v>52</v>
      </c>
      <c r="I85" s="2">
        <v>329730705.72008401</v>
      </c>
      <c r="K85" s="1" t="s">
        <v>12</v>
      </c>
      <c r="L85" s="2">
        <v>862436425.20169401</v>
      </c>
    </row>
    <row r="86" spans="1:12" x14ac:dyDescent="0.35">
      <c r="A86" s="3">
        <v>0.66371681415929284</v>
      </c>
      <c r="B86" s="1" t="s">
        <v>100</v>
      </c>
      <c r="C86" s="2">
        <v>1238548643.1095901</v>
      </c>
      <c r="E86" s="1" t="s">
        <v>102</v>
      </c>
      <c r="F86" s="2">
        <v>-491423587.00188202</v>
      </c>
      <c r="H86" s="1" t="s">
        <v>71</v>
      </c>
      <c r="I86" s="2">
        <v>334771465.19917399</v>
      </c>
      <c r="K86" s="1" t="s">
        <v>8</v>
      </c>
      <c r="L86" s="2">
        <v>898758650.750103</v>
      </c>
    </row>
    <row r="87" spans="1:12" x14ac:dyDescent="0.35">
      <c r="A87" s="3">
        <v>0.67256637168141675</v>
      </c>
      <c r="B87" s="1" t="s">
        <v>14</v>
      </c>
      <c r="C87" s="2">
        <v>1243700304.0197301</v>
      </c>
      <c r="E87" s="1" t="s">
        <v>17</v>
      </c>
      <c r="F87" s="2">
        <v>-441370395.37914997</v>
      </c>
      <c r="H87" s="1" t="s">
        <v>67</v>
      </c>
      <c r="I87" s="2">
        <v>395957201.604563</v>
      </c>
      <c r="K87" s="1" t="s">
        <v>108</v>
      </c>
      <c r="L87" s="2">
        <v>904215613.55132997</v>
      </c>
    </row>
    <row r="88" spans="1:12" x14ac:dyDescent="0.35">
      <c r="A88" s="3">
        <v>0.68141592920354066</v>
      </c>
      <c r="B88" s="1" t="s">
        <v>1</v>
      </c>
      <c r="C88" s="2">
        <v>1266788062.7518499</v>
      </c>
      <c r="E88" s="1" t="s">
        <v>94</v>
      </c>
      <c r="F88" s="2">
        <v>-435785319.42948502</v>
      </c>
      <c r="H88" s="1" t="s">
        <v>28</v>
      </c>
      <c r="I88" s="2">
        <v>411478537.11596</v>
      </c>
      <c r="K88" s="1" t="s">
        <v>22</v>
      </c>
      <c r="L88" s="2">
        <v>925809180.40806603</v>
      </c>
    </row>
    <row r="89" spans="1:12" x14ac:dyDescent="0.35">
      <c r="A89" s="3">
        <v>0.69026548672566457</v>
      </c>
      <c r="B89" s="1" t="s">
        <v>91</v>
      </c>
      <c r="C89" s="2">
        <v>1267132107.427</v>
      </c>
      <c r="E89" s="1" t="s">
        <v>37</v>
      </c>
      <c r="F89" s="2">
        <v>-406360721.85389298</v>
      </c>
      <c r="H89" s="1" t="s">
        <v>98</v>
      </c>
      <c r="I89" s="2">
        <v>414598965.77679098</v>
      </c>
      <c r="K89" s="1" t="s">
        <v>74</v>
      </c>
      <c r="L89" s="2">
        <v>947460678.239622</v>
      </c>
    </row>
    <row r="90" spans="1:12" x14ac:dyDescent="0.35">
      <c r="A90" s="3">
        <v>0.69911504424778848</v>
      </c>
      <c r="B90" s="1" t="s">
        <v>94</v>
      </c>
      <c r="C90" s="2">
        <v>1277758956.2009101</v>
      </c>
      <c r="E90" s="1" t="s">
        <v>24</v>
      </c>
      <c r="F90" s="2">
        <v>-338328132.89226002</v>
      </c>
      <c r="H90" s="1" t="s">
        <v>103</v>
      </c>
      <c r="I90" s="2">
        <v>429571161.50230598</v>
      </c>
      <c r="K90" s="1" t="s">
        <v>76</v>
      </c>
      <c r="L90" s="2">
        <v>962699383.52874696</v>
      </c>
    </row>
    <row r="91" spans="1:12" x14ac:dyDescent="0.35">
      <c r="A91" s="3">
        <v>0.70796460176991238</v>
      </c>
      <c r="B91" s="1" t="s">
        <v>12</v>
      </c>
      <c r="C91" s="2">
        <v>1289798355.88133</v>
      </c>
      <c r="E91" s="1" t="s">
        <v>47</v>
      </c>
      <c r="F91" s="2">
        <v>-332135620.036336</v>
      </c>
      <c r="H91" s="1" t="s">
        <v>20</v>
      </c>
      <c r="I91" s="2">
        <v>452813240.51084203</v>
      </c>
      <c r="K91" s="1" t="s">
        <v>28</v>
      </c>
      <c r="L91" s="2">
        <v>984461608.71369302</v>
      </c>
    </row>
    <row r="92" spans="1:12" x14ac:dyDescent="0.35">
      <c r="A92" s="3">
        <v>0.71681415929203629</v>
      </c>
      <c r="B92" s="1" t="s">
        <v>88</v>
      </c>
      <c r="C92" s="2">
        <v>1326326423.50091</v>
      </c>
      <c r="E92" s="1" t="s">
        <v>46</v>
      </c>
      <c r="F92" s="2">
        <v>-324331904.49096298</v>
      </c>
      <c r="H92" s="1" t="s">
        <v>31</v>
      </c>
      <c r="I92" s="2">
        <v>473937785.78135902</v>
      </c>
      <c r="K92" s="1" t="s">
        <v>96</v>
      </c>
      <c r="L92" s="2">
        <v>996039176.94667196</v>
      </c>
    </row>
    <row r="93" spans="1:12" x14ac:dyDescent="0.35">
      <c r="A93" s="3">
        <v>0.7256637168141602</v>
      </c>
      <c r="B93" s="1" t="s">
        <v>97</v>
      </c>
      <c r="C93" s="2">
        <v>1336168711.9742899</v>
      </c>
      <c r="E93" s="1" t="s">
        <v>74</v>
      </c>
      <c r="F93" s="2">
        <v>-219486036.317577</v>
      </c>
      <c r="H93" s="1" t="s">
        <v>75</v>
      </c>
      <c r="I93" s="2">
        <v>498678306.47677898</v>
      </c>
      <c r="K93" s="1" t="s">
        <v>29</v>
      </c>
      <c r="L93" s="2">
        <v>1001626439.0418</v>
      </c>
    </row>
    <row r="94" spans="1:12" x14ac:dyDescent="0.35">
      <c r="A94" s="3">
        <v>0.73451327433628411</v>
      </c>
      <c r="B94" s="1" t="s">
        <v>43</v>
      </c>
      <c r="C94" s="2">
        <v>1341012121.5787599</v>
      </c>
      <c r="E94" s="1" t="s">
        <v>91</v>
      </c>
      <c r="F94" s="2">
        <v>-205108483.53565699</v>
      </c>
      <c r="H94" s="1" t="s">
        <v>104</v>
      </c>
      <c r="I94" s="2">
        <v>662518295.86596298</v>
      </c>
      <c r="K94" s="1" t="s">
        <v>79</v>
      </c>
      <c r="L94" s="2">
        <v>1007702946.13715</v>
      </c>
    </row>
    <row r="95" spans="1:12" x14ac:dyDescent="0.35">
      <c r="A95" s="3">
        <v>0.74336283185840801</v>
      </c>
      <c r="B95" s="1" t="s">
        <v>67</v>
      </c>
      <c r="C95" s="2">
        <v>1441584368.6273999</v>
      </c>
      <c r="E95" s="1" t="s">
        <v>97</v>
      </c>
      <c r="F95" s="2">
        <v>-197550938.376688</v>
      </c>
      <c r="H95" s="1" t="s">
        <v>27</v>
      </c>
      <c r="I95" s="2">
        <v>703038647.61509895</v>
      </c>
      <c r="K95" s="1" t="s">
        <v>92</v>
      </c>
      <c r="L95" s="2">
        <v>1022437413.0444</v>
      </c>
    </row>
    <row r="96" spans="1:12" x14ac:dyDescent="0.35">
      <c r="A96" s="3">
        <v>0.75221238938053192</v>
      </c>
      <c r="B96" s="1" t="s">
        <v>98</v>
      </c>
      <c r="C96" s="2">
        <v>1458926668.1014299</v>
      </c>
      <c r="E96" s="1" t="s">
        <v>6</v>
      </c>
      <c r="F96" s="2">
        <v>-139439181.24104801</v>
      </c>
      <c r="H96" s="1" t="s">
        <v>99</v>
      </c>
      <c r="I96" s="2">
        <v>720863520.90817404</v>
      </c>
      <c r="K96" s="1" t="s">
        <v>94</v>
      </c>
      <c r="L96" s="2">
        <v>1181062061.9320199</v>
      </c>
    </row>
    <row r="97" spans="1:12" x14ac:dyDescent="0.35">
      <c r="A97" s="3">
        <v>0.76106194690265583</v>
      </c>
      <c r="B97" s="1" t="s">
        <v>75</v>
      </c>
      <c r="C97" s="2">
        <v>1491042842.7140901</v>
      </c>
      <c r="E97" s="1" t="s">
        <v>14</v>
      </c>
      <c r="F97" s="2">
        <v>-90440337.388092697</v>
      </c>
      <c r="H97" s="1" t="s">
        <v>66</v>
      </c>
      <c r="I97" s="2">
        <v>791377008.52455199</v>
      </c>
      <c r="K97" s="1" t="s">
        <v>71</v>
      </c>
      <c r="L97" s="2">
        <v>1207373411.5984399</v>
      </c>
    </row>
    <row r="98" spans="1:12" x14ac:dyDescent="0.35">
      <c r="A98" s="3">
        <v>0.76991150442477974</v>
      </c>
      <c r="B98" s="1" t="s">
        <v>99</v>
      </c>
      <c r="C98" s="2">
        <v>1614747550.2846701</v>
      </c>
      <c r="E98" s="1" t="s">
        <v>109</v>
      </c>
      <c r="F98" s="2">
        <v>131112.015699237</v>
      </c>
      <c r="H98" s="1" t="s">
        <v>8</v>
      </c>
      <c r="I98" s="2">
        <v>798641025.22778702</v>
      </c>
      <c r="K98" s="1" t="s">
        <v>27</v>
      </c>
      <c r="L98" s="2">
        <v>1228398344.1695099</v>
      </c>
    </row>
    <row r="99" spans="1:12" x14ac:dyDescent="0.35">
      <c r="A99" s="3">
        <v>0.77876106194690364</v>
      </c>
      <c r="B99" s="1" t="s">
        <v>92</v>
      </c>
      <c r="C99" s="2">
        <v>1615373795.7476001</v>
      </c>
      <c r="E99" s="1" t="s">
        <v>38</v>
      </c>
      <c r="F99" s="2">
        <v>37102274.012300797</v>
      </c>
      <c r="H99" s="1" t="s">
        <v>76</v>
      </c>
      <c r="I99" s="2">
        <v>800664498.46935499</v>
      </c>
      <c r="K99" s="1" t="s">
        <v>67</v>
      </c>
      <c r="L99" s="2">
        <v>1259608728.2256999</v>
      </c>
    </row>
    <row r="100" spans="1:12" x14ac:dyDescent="0.35">
      <c r="A100" s="3">
        <v>0.78761061946902755</v>
      </c>
      <c r="B100" s="1" t="s">
        <v>20</v>
      </c>
      <c r="C100" s="2">
        <v>1643887862.1457801</v>
      </c>
      <c r="E100" s="1" t="s">
        <v>98</v>
      </c>
      <c r="F100" s="2">
        <v>58050384.223774403</v>
      </c>
      <c r="H100" s="1" t="s">
        <v>24</v>
      </c>
      <c r="I100" s="2">
        <v>804780738.92186701</v>
      </c>
      <c r="K100" s="1" t="s">
        <v>45</v>
      </c>
      <c r="L100" s="2">
        <v>1277547307.4969399</v>
      </c>
    </row>
    <row r="101" spans="1:12" x14ac:dyDescent="0.35">
      <c r="A101" s="3">
        <v>0.79646017699115146</v>
      </c>
      <c r="B101" s="1" t="s">
        <v>61</v>
      </c>
      <c r="C101" s="2">
        <v>1666013621.1347799</v>
      </c>
      <c r="E101" s="1" t="s">
        <v>69</v>
      </c>
      <c r="F101" s="2">
        <v>69474831.510592505</v>
      </c>
      <c r="H101" s="1" t="s">
        <v>12</v>
      </c>
      <c r="I101" s="2">
        <v>861913631.51107299</v>
      </c>
      <c r="K101" s="1" t="s">
        <v>91</v>
      </c>
      <c r="L101" s="2">
        <v>1355192221.1490099</v>
      </c>
    </row>
    <row r="102" spans="1:12" x14ac:dyDescent="0.35">
      <c r="A102" s="3">
        <v>0.80530973451327537</v>
      </c>
      <c r="B102" s="1" t="s">
        <v>78</v>
      </c>
      <c r="C102" s="2">
        <v>1711086675.1412799</v>
      </c>
      <c r="E102" s="1" t="s">
        <v>26</v>
      </c>
      <c r="F102" s="2">
        <v>93377055.676947102</v>
      </c>
      <c r="H102" s="1" t="s">
        <v>45</v>
      </c>
      <c r="I102" s="2">
        <v>865329888.32332098</v>
      </c>
      <c r="K102" s="1" t="s">
        <v>41</v>
      </c>
      <c r="L102" s="2">
        <v>1380180806.38849</v>
      </c>
    </row>
    <row r="103" spans="1:12" x14ac:dyDescent="0.35">
      <c r="A103" s="3">
        <v>0.81415929203539927</v>
      </c>
      <c r="B103" s="1" t="s">
        <v>76</v>
      </c>
      <c r="C103" s="2">
        <v>1730494871.5236299</v>
      </c>
      <c r="E103" s="1" t="s">
        <v>62</v>
      </c>
      <c r="F103" s="2">
        <v>141922389.02449301</v>
      </c>
      <c r="H103" s="1" t="s">
        <v>109</v>
      </c>
      <c r="I103" s="2">
        <v>880922576.06633902</v>
      </c>
      <c r="K103" s="1" t="s">
        <v>97</v>
      </c>
      <c r="L103" s="2">
        <v>1447064412.0608799</v>
      </c>
    </row>
    <row r="104" spans="1:12" x14ac:dyDescent="0.35">
      <c r="A104" s="3">
        <v>0.82300884955752318</v>
      </c>
      <c r="B104" s="1" t="s">
        <v>33</v>
      </c>
      <c r="C104" s="2">
        <v>1779633822.1355901</v>
      </c>
      <c r="E104" s="1" t="s">
        <v>41</v>
      </c>
      <c r="F104" s="2">
        <v>249987968.33623999</v>
      </c>
      <c r="H104" s="1" t="s">
        <v>73</v>
      </c>
      <c r="I104" s="2">
        <v>931481894.37600601</v>
      </c>
      <c r="K104" s="1" t="s">
        <v>6</v>
      </c>
      <c r="L104" s="2">
        <v>1452029612.3541801</v>
      </c>
    </row>
    <row r="105" spans="1:12" x14ac:dyDescent="0.35">
      <c r="A105" s="3">
        <v>0.83185840707964709</v>
      </c>
      <c r="B105" s="1" t="s">
        <v>66</v>
      </c>
      <c r="C105" s="2">
        <v>1836746904.29335</v>
      </c>
      <c r="E105" s="1" t="s">
        <v>11</v>
      </c>
      <c r="F105" s="2">
        <v>310289852.06969202</v>
      </c>
      <c r="H105" s="1" t="s">
        <v>41</v>
      </c>
      <c r="I105" s="2">
        <v>1003487590.27637</v>
      </c>
      <c r="K105" s="1" t="s">
        <v>20</v>
      </c>
      <c r="L105" s="2">
        <v>1485393528.36234</v>
      </c>
    </row>
    <row r="106" spans="1:12" x14ac:dyDescent="0.35">
      <c r="A106" s="3">
        <v>0.840707964601771</v>
      </c>
      <c r="B106" s="1" t="s">
        <v>3</v>
      </c>
      <c r="C106" s="2">
        <v>1903633102.9659901</v>
      </c>
      <c r="E106" s="1" t="s">
        <v>10</v>
      </c>
      <c r="F106" s="2">
        <v>315056936.05318999</v>
      </c>
      <c r="H106" s="1" t="s">
        <v>34</v>
      </c>
      <c r="I106" s="2">
        <v>1062625625.0434901</v>
      </c>
      <c r="K106" s="1" t="s">
        <v>48</v>
      </c>
      <c r="L106" s="2">
        <v>1516922070.34588</v>
      </c>
    </row>
    <row r="107" spans="1:12" x14ac:dyDescent="0.35">
      <c r="A107" s="3">
        <v>0.8495575221238949</v>
      </c>
      <c r="B107" s="1" t="s">
        <v>45</v>
      </c>
      <c r="C107" s="2">
        <v>1948004122.1663699</v>
      </c>
      <c r="E107" s="1" t="s">
        <v>72</v>
      </c>
      <c r="F107" s="2">
        <v>347225187.73448902</v>
      </c>
      <c r="H107" s="1" t="s">
        <v>37</v>
      </c>
      <c r="I107" s="2">
        <v>1091858662.6939399</v>
      </c>
      <c r="K107" s="1" t="s">
        <v>34</v>
      </c>
      <c r="L107" s="2">
        <v>1557242767.0149601</v>
      </c>
    </row>
    <row r="108" spans="1:12" x14ac:dyDescent="0.35">
      <c r="A108" s="3">
        <v>0.85840707964601881</v>
      </c>
      <c r="B108" s="1" t="s">
        <v>13</v>
      </c>
      <c r="C108" s="2">
        <v>2053790695.7519</v>
      </c>
      <c r="E108" s="1" t="s">
        <v>27</v>
      </c>
      <c r="F108" s="2">
        <v>364915897.33785999</v>
      </c>
      <c r="H108" s="1" t="s">
        <v>17</v>
      </c>
      <c r="I108" s="2">
        <v>1166055029.09606</v>
      </c>
      <c r="K108" s="1" t="s">
        <v>66</v>
      </c>
      <c r="L108" s="2">
        <v>1654961615.6585701</v>
      </c>
    </row>
    <row r="109" spans="1:12" x14ac:dyDescent="0.35">
      <c r="A109" s="3">
        <v>0.86725663716814272</v>
      </c>
      <c r="B109" s="1" t="s">
        <v>34</v>
      </c>
      <c r="C109" s="2">
        <v>2131059970.2774501</v>
      </c>
      <c r="E109" s="1" t="s">
        <v>5</v>
      </c>
      <c r="F109" s="2">
        <v>403235305.64946699</v>
      </c>
      <c r="H109" s="1" t="s">
        <v>89</v>
      </c>
      <c r="I109" s="2">
        <v>1194714763.8938601</v>
      </c>
      <c r="K109" s="1" t="s">
        <v>25</v>
      </c>
      <c r="L109" s="2">
        <v>1687657956.2008901</v>
      </c>
    </row>
    <row r="110" spans="1:12" x14ac:dyDescent="0.35">
      <c r="A110" s="3">
        <v>0.87610619469026663</v>
      </c>
      <c r="B110" s="1" t="s">
        <v>90</v>
      </c>
      <c r="C110" s="2">
        <v>2158160172.4400401</v>
      </c>
      <c r="E110" s="1" t="s">
        <v>28</v>
      </c>
      <c r="F110" s="2">
        <v>449984572.179995</v>
      </c>
      <c r="H110" s="1" t="s">
        <v>18</v>
      </c>
      <c r="I110" s="2">
        <v>1353896397.6215401</v>
      </c>
      <c r="K110" s="1" t="s">
        <v>21</v>
      </c>
      <c r="L110" s="2">
        <v>1696196852.6145301</v>
      </c>
    </row>
    <row r="111" spans="1:12" x14ac:dyDescent="0.35">
      <c r="A111" s="3">
        <v>0.88495575221239053</v>
      </c>
      <c r="B111" s="1" t="s">
        <v>73</v>
      </c>
      <c r="C111" s="2">
        <v>2175323621.26473</v>
      </c>
      <c r="E111" s="1" t="s">
        <v>33</v>
      </c>
      <c r="F111" s="2">
        <v>456290581.22150999</v>
      </c>
      <c r="H111" s="1" t="s">
        <v>33</v>
      </c>
      <c r="I111" s="2">
        <v>1358950636.2983601</v>
      </c>
      <c r="K111" s="1" t="s">
        <v>17</v>
      </c>
      <c r="L111" s="2">
        <v>1704704981.93295</v>
      </c>
    </row>
    <row r="112" spans="1:12" x14ac:dyDescent="0.35">
      <c r="A112" s="3">
        <v>0.89380530973451444</v>
      </c>
      <c r="B112" s="1" t="s">
        <v>6</v>
      </c>
      <c r="C112" s="2">
        <v>2204259633.4580598</v>
      </c>
      <c r="E112" s="1" t="s">
        <v>15</v>
      </c>
      <c r="F112" s="2">
        <v>684726980.22051895</v>
      </c>
      <c r="H112" s="1" t="s">
        <v>22</v>
      </c>
      <c r="I112" s="2">
        <v>1434697571.04215</v>
      </c>
      <c r="K112" s="1" t="s">
        <v>9</v>
      </c>
      <c r="L112" s="2">
        <v>1735462083.9846599</v>
      </c>
    </row>
    <row r="113" spans="1:12" x14ac:dyDescent="0.35">
      <c r="A113" s="3">
        <v>0.90265486725663835</v>
      </c>
      <c r="B113" s="1" t="s">
        <v>37</v>
      </c>
      <c r="C113" s="2">
        <v>2276692944.7240801</v>
      </c>
      <c r="E113" s="1" t="s">
        <v>84</v>
      </c>
      <c r="F113" s="2">
        <v>827048956.17019606</v>
      </c>
      <c r="H113" s="1" t="s">
        <v>26</v>
      </c>
      <c r="I113" s="2">
        <v>1668825016.1317301</v>
      </c>
      <c r="K113" s="1" t="s">
        <v>43</v>
      </c>
      <c r="L113" s="2">
        <v>1781382052.5857699</v>
      </c>
    </row>
    <row r="114" spans="1:12" x14ac:dyDescent="0.35">
      <c r="A114" s="3">
        <v>0.91150442477876226</v>
      </c>
      <c r="B114" s="1" t="s">
        <v>102</v>
      </c>
      <c r="C114" s="2">
        <v>2488641637.6882901</v>
      </c>
      <c r="E114" s="1" t="s">
        <v>34</v>
      </c>
      <c r="F114" s="2">
        <v>834495053.79355896</v>
      </c>
      <c r="H114" s="1" t="s">
        <v>5</v>
      </c>
      <c r="I114" s="2">
        <v>2030453587.5434599</v>
      </c>
      <c r="K114" s="1" t="s">
        <v>10</v>
      </c>
      <c r="L114" s="2">
        <v>2102758598.0509601</v>
      </c>
    </row>
    <row r="115" spans="1:12" x14ac:dyDescent="0.35">
      <c r="A115" s="3">
        <v>0.92035398230088616</v>
      </c>
      <c r="B115" s="1" t="s">
        <v>32</v>
      </c>
      <c r="C115" s="2">
        <v>2523297744.4684701</v>
      </c>
      <c r="E115" s="1" t="s">
        <v>59</v>
      </c>
      <c r="F115" s="2">
        <v>867265099.01917899</v>
      </c>
      <c r="H115" s="1" t="s">
        <v>9</v>
      </c>
      <c r="I115" s="2">
        <v>2087329854.1723101</v>
      </c>
      <c r="K115" s="1" t="s">
        <v>69</v>
      </c>
      <c r="L115" s="2">
        <v>2193795706.2400198</v>
      </c>
    </row>
    <row r="116" spans="1:12" x14ac:dyDescent="0.35">
      <c r="A116" s="3">
        <v>0.92920353982301007</v>
      </c>
      <c r="B116" s="1" t="s">
        <v>17</v>
      </c>
      <c r="C116" s="2">
        <v>2565425248.3821602</v>
      </c>
      <c r="E116" s="1" t="s">
        <v>58</v>
      </c>
      <c r="F116" s="2">
        <v>1005747717.15172</v>
      </c>
      <c r="H116" s="1" t="s">
        <v>21</v>
      </c>
      <c r="I116" s="2">
        <v>2378919495.9407601</v>
      </c>
      <c r="K116" s="1" t="s">
        <v>95</v>
      </c>
      <c r="L116" s="2">
        <v>2247966847.2985802</v>
      </c>
    </row>
    <row r="117" spans="1:12" x14ac:dyDescent="0.35">
      <c r="A117" s="3">
        <v>0.93805309734513398</v>
      </c>
      <c r="B117" s="1" t="s">
        <v>26</v>
      </c>
      <c r="C117" s="2">
        <v>2784207965.7673101</v>
      </c>
      <c r="E117" s="1" t="s">
        <v>66</v>
      </c>
      <c r="F117" s="2">
        <v>1055872124.72676</v>
      </c>
      <c r="H117" s="1" t="s">
        <v>10</v>
      </c>
      <c r="I117" s="2">
        <v>2463932826.8474002</v>
      </c>
      <c r="K117" s="1" t="s">
        <v>37</v>
      </c>
      <c r="L117" s="2">
        <v>2483526555.6408601</v>
      </c>
    </row>
    <row r="118" spans="1:12" x14ac:dyDescent="0.35">
      <c r="A118" s="3">
        <v>0.94690265486725789</v>
      </c>
      <c r="B118" s="1" t="s">
        <v>41</v>
      </c>
      <c r="C118" s="2">
        <v>2819539878.5823898</v>
      </c>
      <c r="E118" s="1" t="s">
        <v>12</v>
      </c>
      <c r="F118" s="2">
        <v>1281786449.5042801</v>
      </c>
      <c r="H118" s="1" t="s">
        <v>32</v>
      </c>
      <c r="I118" s="2">
        <v>2488574001.7311902</v>
      </c>
      <c r="K118" s="1" t="s">
        <v>49</v>
      </c>
      <c r="L118" s="2">
        <v>2501143027.1177101</v>
      </c>
    </row>
    <row r="119" spans="1:12" x14ac:dyDescent="0.35">
      <c r="A119" s="3">
        <v>0.95575221238938179</v>
      </c>
      <c r="B119" s="1" t="s">
        <v>69</v>
      </c>
      <c r="C119" s="2">
        <v>2982105566.6395102</v>
      </c>
      <c r="E119" s="1" t="s">
        <v>32</v>
      </c>
      <c r="F119" s="2">
        <v>1741329527.3090799</v>
      </c>
      <c r="H119" s="1" t="s">
        <v>13</v>
      </c>
      <c r="I119" s="2">
        <v>2648368729.6184502</v>
      </c>
      <c r="K119" s="1" t="s">
        <v>73</v>
      </c>
      <c r="L119" s="2">
        <v>2816614679.8656402</v>
      </c>
    </row>
    <row r="120" spans="1:12" x14ac:dyDescent="0.35">
      <c r="A120" s="3">
        <v>0.9646017699115057</v>
      </c>
      <c r="B120" s="1" t="s">
        <v>79</v>
      </c>
      <c r="C120" s="2">
        <v>3201616268.92065</v>
      </c>
      <c r="E120" s="1" t="s">
        <v>56</v>
      </c>
      <c r="F120" s="2">
        <v>1836564820.1312799</v>
      </c>
      <c r="H120" s="1" t="s">
        <v>19</v>
      </c>
      <c r="I120" s="2">
        <v>2981042813.3634501</v>
      </c>
      <c r="K120" s="1" t="s">
        <v>13</v>
      </c>
      <c r="L120" s="2">
        <v>3055262698.7655902</v>
      </c>
    </row>
    <row r="121" spans="1:12" x14ac:dyDescent="0.35">
      <c r="A121" s="3">
        <v>0.97345132743362961</v>
      </c>
      <c r="B121" s="1" t="s">
        <v>30</v>
      </c>
      <c r="C121" s="2">
        <v>3286229420.5571098</v>
      </c>
      <c r="E121" s="1" t="s">
        <v>85</v>
      </c>
      <c r="F121" s="2">
        <v>2306610823.4415898</v>
      </c>
      <c r="H121" s="1" t="s">
        <v>62</v>
      </c>
      <c r="I121" s="2">
        <v>3202413312.90663</v>
      </c>
      <c r="K121" s="1" t="s">
        <v>26</v>
      </c>
      <c r="L121" s="2">
        <v>3308012737.6347699</v>
      </c>
    </row>
    <row r="122" spans="1:12" x14ac:dyDescent="0.35">
      <c r="A122" s="3">
        <v>0.98230088495575352</v>
      </c>
      <c r="B122" s="1" t="s">
        <v>29</v>
      </c>
      <c r="C122" s="2">
        <v>3521924548.8373098</v>
      </c>
      <c r="E122" s="1" t="s">
        <v>1</v>
      </c>
      <c r="F122" s="2">
        <v>2634540235.96732</v>
      </c>
      <c r="H122" s="1" t="s">
        <v>2</v>
      </c>
      <c r="I122" s="2">
        <v>3535102484.9249001</v>
      </c>
      <c r="K122" s="1" t="s">
        <v>62</v>
      </c>
      <c r="L122" s="2">
        <v>3734793869.7962198</v>
      </c>
    </row>
    <row r="123" spans="1:12" x14ac:dyDescent="0.35">
      <c r="A123" s="3">
        <v>0.99115044247787742</v>
      </c>
      <c r="B123" s="1" t="s">
        <v>19</v>
      </c>
      <c r="C123" s="2">
        <v>4170347507.4175701</v>
      </c>
      <c r="E123" s="1" t="s">
        <v>96</v>
      </c>
      <c r="F123" s="2">
        <v>18232993416.568298</v>
      </c>
      <c r="H123" s="1" t="s">
        <v>1</v>
      </c>
      <c r="I123" s="2">
        <v>3656976261.7983599</v>
      </c>
      <c r="K123" s="1" t="s">
        <v>19</v>
      </c>
      <c r="L123" s="2">
        <v>4011804019.6668301</v>
      </c>
    </row>
    <row r="124" spans="1:12" x14ac:dyDescent="0.35">
      <c r="A124" s="3">
        <v>1.0000000000000013</v>
      </c>
      <c r="B124" s="1" t="s">
        <v>62</v>
      </c>
      <c r="C124" s="2">
        <v>4621382417.88484</v>
      </c>
      <c r="E124" s="1" t="s">
        <v>95</v>
      </c>
      <c r="F124" s="2">
        <v>19241851601.763599</v>
      </c>
      <c r="H124" s="1" t="s">
        <v>6</v>
      </c>
      <c r="I124" s="2">
        <v>3791983037.40204</v>
      </c>
      <c r="K124" s="1" t="s">
        <v>1</v>
      </c>
      <c r="L124" s="2">
        <v>4190871084.8610702</v>
      </c>
    </row>
  </sheetData>
  <sortState xmlns:xlrd2="http://schemas.microsoft.com/office/spreadsheetml/2017/richdata2" ref="K12:L124">
    <sortCondition ref="L12:L124"/>
  </sortState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7BE0-F565-411D-B0C2-F4F3C3FB1722}">
  <sheetPr codeName="Sheet5">
    <tabColor theme="4"/>
  </sheetPr>
  <dimension ref="A1:N124"/>
  <sheetViews>
    <sheetView workbookViewId="0">
      <selection activeCell="G42" sqref="G42"/>
    </sheetView>
  </sheetViews>
  <sheetFormatPr defaultColWidth="9.1328125" defaultRowHeight="11.65" x14ac:dyDescent="0.35"/>
  <cols>
    <col min="1" max="1" width="9.1328125" style="1"/>
    <col min="2" max="2" width="18.1328125" style="1" bestFit="1" customWidth="1"/>
    <col min="3" max="3" width="12.59765625" style="1" bestFit="1" customWidth="1"/>
    <col min="4" max="4" width="9.1328125" style="1"/>
    <col min="5" max="5" width="18.1328125" style="1" bestFit="1" customWidth="1"/>
    <col min="6" max="6" width="12.59765625" style="1" bestFit="1" customWidth="1"/>
    <col min="7" max="7" width="9.1328125" style="1"/>
    <col min="8" max="8" width="18.1328125" style="1" bestFit="1" customWidth="1"/>
    <col min="9" max="9" width="12.59765625" style="1" bestFit="1" customWidth="1"/>
    <col min="10" max="10" width="9.1328125" style="1"/>
    <col min="11" max="11" width="18.1328125" style="1" bestFit="1" customWidth="1"/>
    <col min="12" max="12" width="12.59765625" style="1" bestFit="1" customWidth="1"/>
    <col min="13" max="16384" width="9.1328125" style="1"/>
  </cols>
  <sheetData>
    <row r="1" spans="1:14" x14ac:dyDescent="0.35">
      <c r="C1" s="2"/>
    </row>
    <row r="2" spans="1:14" x14ac:dyDescent="0.35">
      <c r="B2" s="1" t="s">
        <v>117</v>
      </c>
      <c r="C2" s="2">
        <f>+MIN(C12:C124)</f>
        <v>-331144006.29764199</v>
      </c>
      <c r="E2" s="1" t="s">
        <v>117</v>
      </c>
      <c r="F2" s="2">
        <f>+MIN(F12:F124)</f>
        <v>-275192774.84167302</v>
      </c>
      <c r="H2" s="1" t="s">
        <v>117</v>
      </c>
      <c r="I2" s="2">
        <f>+MIN(I12:I124)</f>
        <v>-555043508.43598604</v>
      </c>
      <c r="K2" s="1" t="s">
        <v>117</v>
      </c>
      <c r="L2" s="2">
        <f>+MIN(L12:L124)</f>
        <v>-396260216.96440899</v>
      </c>
    </row>
    <row r="3" spans="1:14" x14ac:dyDescent="0.35">
      <c r="B3" s="1" t="s">
        <v>118</v>
      </c>
      <c r="C3" s="2">
        <f>+MAX(C12:C124)</f>
        <v>1955524681.7929499</v>
      </c>
      <c r="E3" s="1" t="s">
        <v>118</v>
      </c>
      <c r="F3" s="2">
        <f>+MAX(F12:F124)</f>
        <v>5590931298.9376802</v>
      </c>
      <c r="H3" s="1" t="s">
        <v>118</v>
      </c>
      <c r="I3" s="2">
        <f>+MAX(I12:I124)</f>
        <v>1878033469.0146301</v>
      </c>
      <c r="K3" s="1" t="s">
        <v>118</v>
      </c>
      <c r="L3" s="2">
        <f>+MAX(L12:L124)</f>
        <v>1693002596.5488</v>
      </c>
    </row>
    <row r="4" spans="1:14" x14ac:dyDescent="0.35">
      <c r="B4" s="1" t="s">
        <v>119</v>
      </c>
      <c r="C4" s="2">
        <f>AVERAGE(C12:C124)</f>
        <v>781402630.98730338</v>
      </c>
      <c r="E4" s="1" t="s">
        <v>119</v>
      </c>
      <c r="F4" s="2">
        <f>AVERAGE(F12:F124)</f>
        <v>842813830.07441175</v>
      </c>
      <c r="H4" s="1" t="s">
        <v>119</v>
      </c>
      <c r="I4" s="2">
        <f>AVERAGE(I12:I124)</f>
        <v>339478815.16542917</v>
      </c>
      <c r="K4" s="1" t="s">
        <v>119</v>
      </c>
      <c r="L4" s="2">
        <f>AVERAGE(L12:L124)</f>
        <v>574598010.75483465</v>
      </c>
    </row>
    <row r="5" spans="1:14" x14ac:dyDescent="0.35">
      <c r="B5" s="1" t="s">
        <v>120</v>
      </c>
      <c r="C5" s="2">
        <f>+MEDIAN(C12:C124)</f>
        <v>770913006.85018098</v>
      </c>
      <c r="E5" s="1" t="s">
        <v>120</v>
      </c>
      <c r="F5" s="2">
        <f>+MEDIAN(F12:F124)</f>
        <v>803359519.84729397</v>
      </c>
      <c r="H5" s="1" t="s">
        <v>120</v>
      </c>
      <c r="I5" s="2">
        <f>+MEDIAN(I12:I124)</f>
        <v>240171627.29564601</v>
      </c>
      <c r="K5" s="1" t="s">
        <v>120</v>
      </c>
      <c r="L5" s="2">
        <f>+MEDIAN(L12:L124)</f>
        <v>596643835.56329095</v>
      </c>
    </row>
    <row r="6" spans="1:14" x14ac:dyDescent="0.35">
      <c r="B6" s="1" t="s">
        <v>220</v>
      </c>
      <c r="C6" s="2">
        <f>+QUARTILE(C$12:C$124,1)</f>
        <v>445527532.76838797</v>
      </c>
      <c r="E6" s="1" t="s">
        <v>220</v>
      </c>
      <c r="F6" s="2">
        <f>+QUARTILE(F$12:F$124,1)</f>
        <v>493938181.466268</v>
      </c>
      <c r="H6" s="1" t="s">
        <v>220</v>
      </c>
      <c r="I6" s="2">
        <f>+QUARTILE(I$12:I$124,1)</f>
        <v>30691437.5230719</v>
      </c>
      <c r="K6" s="1" t="s">
        <v>220</v>
      </c>
      <c r="L6" s="2">
        <f>+QUARTILE(L$12:L$124,1)</f>
        <v>321390578.63925201</v>
      </c>
    </row>
    <row r="7" spans="1:14" x14ac:dyDescent="0.35">
      <c r="B7" s="1" t="s">
        <v>221</v>
      </c>
      <c r="C7" s="2">
        <f>+QUARTILE(C$12:C$124,3)</f>
        <v>1065215676.18314</v>
      </c>
      <c r="E7" s="1" t="s">
        <v>221</v>
      </c>
      <c r="F7" s="2">
        <f>+QUARTILE(F$12:F$124,3)</f>
        <v>1052109511.85172</v>
      </c>
      <c r="H7" s="1" t="s">
        <v>221</v>
      </c>
      <c r="I7" s="2">
        <f>+QUARTILE(I$12:I$124,3)</f>
        <v>567139709.13654995</v>
      </c>
      <c r="K7" s="1" t="s">
        <v>221</v>
      </c>
      <c r="L7" s="2">
        <f>+QUARTILE(L$12:L$124,3)</f>
        <v>794156170.008793</v>
      </c>
    </row>
    <row r="9" spans="1:14" x14ac:dyDescent="0.35">
      <c r="B9" s="1" t="s">
        <v>0</v>
      </c>
      <c r="E9" s="1" t="s">
        <v>114</v>
      </c>
      <c r="H9" s="1" t="s">
        <v>115</v>
      </c>
      <c r="K9" s="1" t="s">
        <v>161</v>
      </c>
    </row>
    <row r="10" spans="1:14" x14ac:dyDescent="0.35">
      <c r="N10" s="27" t="s">
        <v>222</v>
      </c>
    </row>
    <row r="11" spans="1:14" x14ac:dyDescent="0.35">
      <c r="A11" s="1" t="s">
        <v>128</v>
      </c>
      <c r="B11" s="1" t="s">
        <v>116</v>
      </c>
      <c r="C11" s="1" t="s">
        <v>125</v>
      </c>
      <c r="E11" s="1" t="s">
        <v>116</v>
      </c>
      <c r="F11" s="1" t="s">
        <v>125</v>
      </c>
      <c r="H11" s="1" t="s">
        <v>116</v>
      </c>
      <c r="I11" s="1" t="s">
        <v>125</v>
      </c>
      <c r="K11" s="1" t="s">
        <v>116</v>
      </c>
      <c r="L11" s="1" t="s">
        <v>125</v>
      </c>
    </row>
    <row r="12" spans="1:14" x14ac:dyDescent="0.35">
      <c r="A12" s="3">
        <v>8.8495575221238937E-3</v>
      </c>
      <c r="B12" s="1" t="s">
        <v>80</v>
      </c>
      <c r="C12" s="2">
        <v>-331144006.29764199</v>
      </c>
      <c r="E12" s="1" t="s">
        <v>83</v>
      </c>
      <c r="F12" s="2">
        <v>-275192774.84167302</v>
      </c>
      <c r="G12" s="2"/>
      <c r="H12" s="1" t="s">
        <v>87</v>
      </c>
      <c r="I12" s="2">
        <v>-555043508.43598604</v>
      </c>
      <c r="K12" s="1" t="s">
        <v>50</v>
      </c>
      <c r="L12" s="2">
        <v>-396260216.96440899</v>
      </c>
    </row>
    <row r="13" spans="1:14" x14ac:dyDescent="0.35">
      <c r="A13" s="3">
        <v>1.7699115044247787E-2</v>
      </c>
      <c r="B13" s="1" t="s">
        <v>81</v>
      </c>
      <c r="C13" s="2">
        <v>-294612343.15338302</v>
      </c>
      <c r="E13" s="1" t="s">
        <v>48</v>
      </c>
      <c r="F13" s="2">
        <v>-271987661.72840101</v>
      </c>
      <c r="G13" s="2"/>
      <c r="H13" s="1" t="s">
        <v>88</v>
      </c>
      <c r="I13" s="2">
        <v>-484325391.54873902</v>
      </c>
      <c r="K13" s="1" t="s">
        <v>53</v>
      </c>
      <c r="L13" s="2">
        <v>-247651216.61146399</v>
      </c>
    </row>
    <row r="14" spans="1:14" x14ac:dyDescent="0.35">
      <c r="A14" s="3">
        <v>2.6548672566371681E-2</v>
      </c>
      <c r="B14" s="1" t="s">
        <v>64</v>
      </c>
      <c r="C14" s="2">
        <v>-157947144.94562301</v>
      </c>
      <c r="E14" s="1" t="s">
        <v>101</v>
      </c>
      <c r="F14" s="2">
        <v>-267140284.43396401</v>
      </c>
      <c r="G14" s="2"/>
      <c r="H14" s="1" t="s">
        <v>42</v>
      </c>
      <c r="I14" s="2">
        <v>-437945178.531515</v>
      </c>
      <c r="K14" s="1" t="s">
        <v>64</v>
      </c>
      <c r="L14" s="2">
        <v>-233611536.567615</v>
      </c>
    </row>
    <row r="15" spans="1:14" x14ac:dyDescent="0.35">
      <c r="A15" s="3">
        <v>3.5398230088495575E-2</v>
      </c>
      <c r="B15" s="1" t="s">
        <v>84</v>
      </c>
      <c r="C15" s="2">
        <v>-16194940.7217183</v>
      </c>
      <c r="E15" s="1" t="s">
        <v>106</v>
      </c>
      <c r="F15" s="2">
        <v>-242683997.823681</v>
      </c>
      <c r="G15" s="2"/>
      <c r="H15" s="1" t="s">
        <v>64</v>
      </c>
      <c r="I15" s="2">
        <v>-399261470.08710003</v>
      </c>
      <c r="K15" s="1" t="s">
        <v>42</v>
      </c>
      <c r="L15" s="2">
        <v>-202334630.412027</v>
      </c>
    </row>
    <row r="16" spans="1:14" x14ac:dyDescent="0.35">
      <c r="A16" s="3">
        <v>4.4247787610619468E-2</v>
      </c>
      <c r="B16" s="1" t="s">
        <v>23</v>
      </c>
      <c r="C16" s="2">
        <v>7207617.37331561</v>
      </c>
      <c r="E16" s="1" t="s">
        <v>105</v>
      </c>
      <c r="F16" s="2">
        <v>-23860278.205960698</v>
      </c>
      <c r="G16" s="2"/>
      <c r="H16" s="1" t="s">
        <v>60</v>
      </c>
      <c r="I16" s="2">
        <v>-369765974.73620301</v>
      </c>
      <c r="K16" s="1" t="s">
        <v>72</v>
      </c>
      <c r="L16" s="2">
        <v>-193908643.44944099</v>
      </c>
    </row>
    <row r="17" spans="1:12" x14ac:dyDescent="0.35">
      <c r="A17" s="3">
        <v>5.3097345132743362E-2</v>
      </c>
      <c r="B17" s="1" t="s">
        <v>50</v>
      </c>
      <c r="C17" s="2">
        <v>54635987.718008198</v>
      </c>
      <c r="E17" s="1" t="s">
        <v>82</v>
      </c>
      <c r="F17" s="2">
        <v>32470938.5541071</v>
      </c>
      <c r="G17" s="2"/>
      <c r="H17" s="1" t="s">
        <v>61</v>
      </c>
      <c r="I17" s="2">
        <v>-334087910.627262</v>
      </c>
      <c r="K17" s="1" t="s">
        <v>80</v>
      </c>
      <c r="L17" s="2">
        <v>-184858515.931999</v>
      </c>
    </row>
    <row r="18" spans="1:12" x14ac:dyDescent="0.35">
      <c r="A18" s="3">
        <v>6.1946902654867256E-2</v>
      </c>
      <c r="B18" s="1" t="s">
        <v>107</v>
      </c>
      <c r="C18" s="2">
        <v>65787083.538263597</v>
      </c>
      <c r="E18" s="1" t="s">
        <v>81</v>
      </c>
      <c r="F18" s="2">
        <v>64644531.112017699</v>
      </c>
      <c r="G18" s="2"/>
      <c r="H18" s="1" t="s">
        <v>68</v>
      </c>
      <c r="I18" s="2">
        <v>-321974537.73230499</v>
      </c>
      <c r="K18" s="1" t="s">
        <v>55</v>
      </c>
      <c r="L18" s="2">
        <v>-155736688.264797</v>
      </c>
    </row>
    <row r="19" spans="1:12" x14ac:dyDescent="0.35">
      <c r="A19" s="3">
        <v>7.0796460176991149E-2</v>
      </c>
      <c r="B19" s="1" t="s">
        <v>72</v>
      </c>
      <c r="C19" s="2">
        <v>86784411.207341701</v>
      </c>
      <c r="E19" s="1" t="s">
        <v>42</v>
      </c>
      <c r="F19" s="2">
        <v>104472284.967089</v>
      </c>
      <c r="G19" s="2"/>
      <c r="H19" s="1" t="s">
        <v>224</v>
      </c>
      <c r="I19" s="2">
        <v>-289114743.72554898</v>
      </c>
      <c r="K19" s="1" t="s">
        <v>81</v>
      </c>
      <c r="L19" s="2">
        <v>-149510490.31600499</v>
      </c>
    </row>
    <row r="20" spans="1:12" x14ac:dyDescent="0.35">
      <c r="A20" s="3">
        <v>7.9646017699115043E-2</v>
      </c>
      <c r="B20" s="1" t="s">
        <v>47</v>
      </c>
      <c r="C20" s="2">
        <v>93158690.395641804</v>
      </c>
      <c r="E20" s="1" t="s">
        <v>78</v>
      </c>
      <c r="F20" s="2">
        <v>113901584.032571</v>
      </c>
      <c r="G20" s="2"/>
      <c r="H20" s="1" t="s">
        <v>59</v>
      </c>
      <c r="I20" s="2">
        <v>-269817346.35419703</v>
      </c>
      <c r="K20" s="1" t="s">
        <v>23</v>
      </c>
      <c r="L20" s="2">
        <v>-141264048.054764</v>
      </c>
    </row>
    <row r="21" spans="1:12" x14ac:dyDescent="0.35">
      <c r="A21" s="3">
        <v>8.8495575221238937E-2</v>
      </c>
      <c r="B21" s="1" t="s">
        <v>48</v>
      </c>
      <c r="C21" s="1">
        <v>197302039.732072</v>
      </c>
      <c r="E21" s="1" t="s">
        <v>87</v>
      </c>
      <c r="F21" s="2">
        <v>136403552.60558099</v>
      </c>
      <c r="G21" s="2"/>
      <c r="H21" s="1" t="s">
        <v>83</v>
      </c>
      <c r="I21" s="2">
        <v>-256778404.24907899</v>
      </c>
      <c r="K21" s="1" t="s">
        <v>51</v>
      </c>
      <c r="L21" s="2">
        <v>-140144703.980196</v>
      </c>
    </row>
    <row r="22" spans="1:12" x14ac:dyDescent="0.35">
      <c r="A22" s="3">
        <v>9.7345132743362831E-2</v>
      </c>
      <c r="B22" s="1" t="s">
        <v>104</v>
      </c>
      <c r="C22" s="2">
        <v>251989884.76980099</v>
      </c>
      <c r="E22" s="1" t="s">
        <v>49</v>
      </c>
      <c r="F22" s="2">
        <v>138874203.68347701</v>
      </c>
      <c r="G22" s="2"/>
      <c r="H22" s="1" t="s">
        <v>96</v>
      </c>
      <c r="I22" s="2">
        <v>-202284044.39530399</v>
      </c>
      <c r="K22" s="1" t="s">
        <v>54</v>
      </c>
      <c r="L22" s="2">
        <v>-130735140.18393099</v>
      </c>
    </row>
    <row r="23" spans="1:12" x14ac:dyDescent="0.35">
      <c r="A23" s="3">
        <v>0.10619469026548672</v>
      </c>
      <c r="B23" s="1" t="s">
        <v>106</v>
      </c>
      <c r="C23" s="2">
        <v>253222551.30560401</v>
      </c>
      <c r="E23" s="1" t="s">
        <v>88</v>
      </c>
      <c r="F23" s="2">
        <v>198638698.679171</v>
      </c>
      <c r="G23" s="2"/>
      <c r="H23" s="1" t="s">
        <v>58</v>
      </c>
      <c r="I23" s="2">
        <v>-184749500.42517301</v>
      </c>
      <c r="K23" s="1" t="s">
        <v>52</v>
      </c>
      <c r="L23" s="2">
        <v>-86862153.075332999</v>
      </c>
    </row>
    <row r="24" spans="1:12" x14ac:dyDescent="0.35">
      <c r="A24" s="3">
        <v>0.11504424778761062</v>
      </c>
      <c r="B24" s="1" t="s">
        <v>53</v>
      </c>
      <c r="C24" s="2">
        <v>258223069.261262</v>
      </c>
      <c r="E24" s="1" t="s">
        <v>100</v>
      </c>
      <c r="F24" s="2">
        <v>217726393.27960601</v>
      </c>
      <c r="G24" s="2"/>
      <c r="H24" s="1" t="s">
        <v>107</v>
      </c>
      <c r="I24" s="2">
        <v>-120466089.132011</v>
      </c>
      <c r="K24" s="1" t="s">
        <v>84</v>
      </c>
      <c r="L24" s="2">
        <v>-43197520.22208</v>
      </c>
    </row>
    <row r="25" spans="1:12" x14ac:dyDescent="0.35">
      <c r="A25" s="3">
        <v>0.12389380530973451</v>
      </c>
      <c r="B25" s="1" t="s">
        <v>103</v>
      </c>
      <c r="C25" s="2">
        <v>305480986.07207203</v>
      </c>
      <c r="E25" s="1" t="s">
        <v>73</v>
      </c>
      <c r="F25" s="2">
        <v>226451404.02794001</v>
      </c>
      <c r="G25" s="2"/>
      <c r="H25" s="1" t="s">
        <v>35</v>
      </c>
      <c r="I25" s="2">
        <v>-110088429.528943</v>
      </c>
      <c r="K25" s="1" t="s">
        <v>47</v>
      </c>
      <c r="L25" s="2">
        <v>-32788099.584146801</v>
      </c>
    </row>
    <row r="26" spans="1:12" x14ac:dyDescent="0.35">
      <c r="A26" s="3">
        <v>0.13274336283185839</v>
      </c>
      <c r="B26" s="1" t="s">
        <v>224</v>
      </c>
      <c r="C26" s="2">
        <v>326455440.43534601</v>
      </c>
      <c r="E26" s="1" t="s">
        <v>64</v>
      </c>
      <c r="F26" s="2">
        <v>246732754.376706</v>
      </c>
      <c r="G26" s="2"/>
      <c r="H26" s="1" t="s">
        <v>44</v>
      </c>
      <c r="I26" s="2">
        <v>-106547636.80471601</v>
      </c>
      <c r="K26" s="1" t="s">
        <v>107</v>
      </c>
      <c r="L26" s="2">
        <v>-5360848.9647160703</v>
      </c>
    </row>
    <row r="27" spans="1:12" x14ac:dyDescent="0.35">
      <c r="A27" s="3">
        <v>0.1415929203539823</v>
      </c>
      <c r="B27" s="1" t="s">
        <v>70</v>
      </c>
      <c r="C27" s="2">
        <v>332051600.740035</v>
      </c>
      <c r="E27" s="1" t="s">
        <v>35</v>
      </c>
      <c r="F27" s="2">
        <v>290416540.43862402</v>
      </c>
      <c r="G27" s="2"/>
      <c r="H27" s="1" t="s">
        <v>65</v>
      </c>
      <c r="I27" s="2">
        <v>-85933347.280750707</v>
      </c>
      <c r="K27" s="1" t="s">
        <v>4</v>
      </c>
      <c r="L27" s="2">
        <v>8683365.3230469301</v>
      </c>
    </row>
    <row r="28" spans="1:12" x14ac:dyDescent="0.35">
      <c r="A28" s="3">
        <v>0.15044247787610621</v>
      </c>
      <c r="B28" s="1" t="s">
        <v>46</v>
      </c>
      <c r="C28" s="2">
        <v>333110981.90004897</v>
      </c>
      <c r="E28" s="1" t="s">
        <v>18</v>
      </c>
      <c r="F28" s="2">
        <v>315294383.666978</v>
      </c>
      <c r="G28" s="2"/>
      <c r="H28" s="1" t="s">
        <v>91</v>
      </c>
      <c r="I28" s="2">
        <v>-80543937.461770207</v>
      </c>
      <c r="K28" s="1" t="s">
        <v>113</v>
      </c>
      <c r="L28" s="2">
        <v>47496990.487777904</v>
      </c>
    </row>
    <row r="29" spans="1:12" x14ac:dyDescent="0.35">
      <c r="A29" s="3">
        <v>0.15929203539823011</v>
      </c>
      <c r="B29" s="1" t="s">
        <v>55</v>
      </c>
      <c r="C29" s="2">
        <v>349848465.21592599</v>
      </c>
      <c r="E29" s="1" t="s">
        <v>60</v>
      </c>
      <c r="F29" s="2">
        <v>319640528.47421402</v>
      </c>
      <c r="G29" s="2"/>
      <c r="H29" s="1" t="s">
        <v>53</v>
      </c>
      <c r="I29" s="2">
        <v>-71096817.964385197</v>
      </c>
      <c r="K29" s="1" t="s">
        <v>70</v>
      </c>
      <c r="L29" s="2">
        <v>110675733.778127</v>
      </c>
    </row>
    <row r="30" spans="1:12" x14ac:dyDescent="0.35">
      <c r="A30" s="3">
        <v>0.16814159292035402</v>
      </c>
      <c r="B30" s="1" t="s">
        <v>42</v>
      </c>
      <c r="C30" s="2">
        <v>356245202.81823701</v>
      </c>
      <c r="E30" s="1" t="s">
        <v>23</v>
      </c>
      <c r="F30" s="2">
        <v>325144023.927957</v>
      </c>
      <c r="G30" s="2"/>
      <c r="H30" s="1" t="s">
        <v>95</v>
      </c>
      <c r="I30" s="2">
        <v>-60295104.342196703</v>
      </c>
      <c r="K30" s="1" t="s">
        <v>224</v>
      </c>
      <c r="L30" s="2">
        <v>117753150.851863</v>
      </c>
    </row>
    <row r="31" spans="1:12" x14ac:dyDescent="0.35">
      <c r="A31" s="3">
        <v>0.17699115044247793</v>
      </c>
      <c r="B31" s="1" t="s">
        <v>51</v>
      </c>
      <c r="C31" s="2">
        <v>369176855.56038898</v>
      </c>
      <c r="E31" s="1" t="s">
        <v>108</v>
      </c>
      <c r="F31" s="2">
        <v>339411184.07935899</v>
      </c>
      <c r="G31" s="2"/>
      <c r="H31" s="1" t="s">
        <v>72</v>
      </c>
      <c r="I31" s="2">
        <v>-50129184.046034098</v>
      </c>
      <c r="K31" s="1" t="s">
        <v>83</v>
      </c>
      <c r="L31" s="2">
        <v>143599727.12606999</v>
      </c>
    </row>
    <row r="32" spans="1:12" x14ac:dyDescent="0.35">
      <c r="A32" s="3">
        <v>0.18584070796460184</v>
      </c>
      <c r="B32" s="1" t="s">
        <v>83</v>
      </c>
      <c r="C32" s="2">
        <v>371861976.57106799</v>
      </c>
      <c r="E32" s="1" t="s">
        <v>70</v>
      </c>
      <c r="F32" s="2">
        <v>340138822.63746601</v>
      </c>
      <c r="G32" s="2"/>
      <c r="H32" s="1" t="s">
        <v>80</v>
      </c>
      <c r="I32" s="2">
        <v>-32960255.871647</v>
      </c>
      <c r="K32" s="1" t="s">
        <v>79</v>
      </c>
      <c r="L32" s="2">
        <v>196804701.50757</v>
      </c>
    </row>
    <row r="33" spans="1:12" x14ac:dyDescent="0.35">
      <c r="A33" s="3">
        <v>0.19469026548672574</v>
      </c>
      <c r="B33" s="1" t="s">
        <v>54</v>
      </c>
      <c r="C33" s="2">
        <v>376260213.91795802</v>
      </c>
      <c r="E33" s="1" t="s">
        <v>61</v>
      </c>
      <c r="F33" s="2">
        <v>353585295.96719599</v>
      </c>
      <c r="G33" s="2"/>
      <c r="H33" s="1" t="s">
        <v>84</v>
      </c>
      <c r="I33" s="2">
        <v>-25063331.348095</v>
      </c>
      <c r="K33" s="1" t="s">
        <v>46</v>
      </c>
      <c r="L33" s="1">
        <v>206846079.709665</v>
      </c>
    </row>
    <row r="34" spans="1:12" x14ac:dyDescent="0.35">
      <c r="A34" s="3">
        <v>0.20353982300884965</v>
      </c>
      <c r="B34" s="1" t="s">
        <v>101</v>
      </c>
      <c r="C34" s="2">
        <v>391322843.599823</v>
      </c>
      <c r="E34" s="1" t="s">
        <v>6</v>
      </c>
      <c r="F34" s="2">
        <v>359447627.08840698</v>
      </c>
      <c r="G34" s="2"/>
      <c r="H34" s="1" t="s">
        <v>47</v>
      </c>
      <c r="I34" s="2">
        <v>-14034605.9598407</v>
      </c>
      <c r="K34" s="1" t="s">
        <v>36</v>
      </c>
      <c r="L34" s="2">
        <v>210419215.45554501</v>
      </c>
    </row>
    <row r="35" spans="1:12" x14ac:dyDescent="0.35">
      <c r="A35" s="3">
        <v>0.21238938053097356</v>
      </c>
      <c r="B35" s="1" t="s">
        <v>28</v>
      </c>
      <c r="C35" s="2">
        <v>396860209.27482998</v>
      </c>
      <c r="E35" s="1" t="s">
        <v>113</v>
      </c>
      <c r="F35" s="2">
        <v>367115364.44169998</v>
      </c>
      <c r="G35" s="2"/>
      <c r="H35" s="1" t="s">
        <v>105</v>
      </c>
      <c r="I35" s="2">
        <v>-2298318.5313348598</v>
      </c>
      <c r="K35" s="1" t="s">
        <v>65</v>
      </c>
      <c r="L35" s="2">
        <v>210618568.29654199</v>
      </c>
    </row>
    <row r="36" spans="1:12" x14ac:dyDescent="0.35">
      <c r="A36" s="3">
        <v>0.22123893805309747</v>
      </c>
      <c r="B36" s="1" t="s">
        <v>100</v>
      </c>
      <c r="C36" s="2">
        <v>397062796.814551</v>
      </c>
      <c r="E36" s="1" t="s">
        <v>76</v>
      </c>
      <c r="F36" s="2">
        <v>410860967.00073099</v>
      </c>
      <c r="G36" s="2"/>
      <c r="H36" s="1" t="s">
        <v>81</v>
      </c>
      <c r="I36" s="2">
        <v>7514623.9418510096</v>
      </c>
      <c r="K36" s="1" t="s">
        <v>90</v>
      </c>
      <c r="L36" s="2">
        <v>266767096.98587301</v>
      </c>
    </row>
    <row r="37" spans="1:12" x14ac:dyDescent="0.35">
      <c r="A37" s="3">
        <v>0.23008849557522137</v>
      </c>
      <c r="B37" s="1" t="s">
        <v>96</v>
      </c>
      <c r="C37" s="2">
        <v>401549954.63420302</v>
      </c>
      <c r="E37" s="1" t="s">
        <v>45</v>
      </c>
      <c r="F37" s="2">
        <v>425957747.86268502</v>
      </c>
      <c r="G37" s="2"/>
      <c r="H37" s="1" t="s">
        <v>106</v>
      </c>
      <c r="I37" s="2">
        <v>13253439.459826799</v>
      </c>
      <c r="K37" s="1" t="s">
        <v>7</v>
      </c>
      <c r="L37" s="2">
        <v>283369238.64324403</v>
      </c>
    </row>
    <row r="38" spans="1:12" x14ac:dyDescent="0.35">
      <c r="A38" s="3">
        <v>0.23893805309734528</v>
      </c>
      <c r="B38" s="1" t="s">
        <v>52</v>
      </c>
      <c r="C38" s="2">
        <v>421890681.47890198</v>
      </c>
      <c r="E38" s="1" t="s">
        <v>80</v>
      </c>
      <c r="F38" s="2">
        <v>448914143.86407</v>
      </c>
      <c r="G38" s="2"/>
      <c r="H38" s="1" t="s">
        <v>70</v>
      </c>
      <c r="I38" s="2">
        <v>15601710.043222399</v>
      </c>
      <c r="K38" s="1" t="s">
        <v>59</v>
      </c>
      <c r="L38" s="2">
        <v>295588680.09485501</v>
      </c>
    </row>
    <row r="39" spans="1:12" x14ac:dyDescent="0.35">
      <c r="A39" s="3">
        <v>0.24778761061946919</v>
      </c>
      <c r="B39" s="1" t="s">
        <v>27</v>
      </c>
      <c r="C39" s="2">
        <v>432950259.90303099</v>
      </c>
      <c r="E39" s="1" t="s">
        <v>51</v>
      </c>
      <c r="F39" s="2">
        <v>475215898.01090902</v>
      </c>
      <c r="G39" s="2"/>
      <c r="H39" s="1" t="s">
        <v>55</v>
      </c>
      <c r="I39" s="2">
        <v>22377764.070046902</v>
      </c>
      <c r="K39" s="1" t="s">
        <v>106</v>
      </c>
      <c r="L39" s="2">
        <v>314687827.50827903</v>
      </c>
    </row>
    <row r="40" spans="1:12" x14ac:dyDescent="0.35">
      <c r="A40" s="3">
        <v>0.2566371681415931</v>
      </c>
      <c r="B40" s="1" t="s">
        <v>7</v>
      </c>
      <c r="C40" s="2">
        <v>445527532.76838797</v>
      </c>
      <c r="E40" s="1" t="s">
        <v>25</v>
      </c>
      <c r="F40" s="2">
        <v>493938181.466268</v>
      </c>
      <c r="G40" s="2"/>
      <c r="H40" s="1" t="s">
        <v>7</v>
      </c>
      <c r="I40" s="2">
        <v>30691437.5230719</v>
      </c>
      <c r="K40" s="1" t="s">
        <v>44</v>
      </c>
      <c r="L40" s="2">
        <v>321390578.63925201</v>
      </c>
    </row>
    <row r="41" spans="1:12" x14ac:dyDescent="0.35">
      <c r="A41" s="3">
        <v>0.265486725663717</v>
      </c>
      <c r="B41" s="1" t="s">
        <v>44</v>
      </c>
      <c r="C41" s="2">
        <v>458888350.46665502</v>
      </c>
      <c r="E41" s="1" t="s">
        <v>44</v>
      </c>
      <c r="F41" s="2">
        <v>494749083.179829</v>
      </c>
      <c r="G41" s="2"/>
      <c r="H41" s="1" t="s">
        <v>51</v>
      </c>
      <c r="I41" s="2">
        <v>41691743.110607699</v>
      </c>
      <c r="K41" s="1" t="s">
        <v>96</v>
      </c>
      <c r="L41" s="2">
        <v>341735383.05444402</v>
      </c>
    </row>
    <row r="42" spans="1:12" x14ac:dyDescent="0.35">
      <c r="A42" s="3">
        <v>0.27433628318584091</v>
      </c>
      <c r="B42" s="1" t="s">
        <v>105</v>
      </c>
      <c r="C42" s="2">
        <v>486181191.98419797</v>
      </c>
      <c r="E42" s="1" t="s">
        <v>50</v>
      </c>
      <c r="F42" s="2">
        <v>511941116.53049099</v>
      </c>
      <c r="G42" s="2"/>
      <c r="H42" s="1" t="s">
        <v>54</v>
      </c>
      <c r="I42" s="2">
        <v>48798664.072799399</v>
      </c>
      <c r="K42" s="1" t="s">
        <v>101</v>
      </c>
      <c r="L42" s="2">
        <v>361220651.86374199</v>
      </c>
    </row>
    <row r="43" spans="1:12" x14ac:dyDescent="0.35">
      <c r="A43" s="3">
        <v>0.28318584070796482</v>
      </c>
      <c r="B43" s="1" t="s">
        <v>65</v>
      </c>
      <c r="C43" s="2">
        <v>530806920.78190398</v>
      </c>
      <c r="E43" s="1" t="s">
        <v>224</v>
      </c>
      <c r="F43" s="2">
        <v>513379352.95463598</v>
      </c>
      <c r="G43" s="2"/>
      <c r="H43" s="1" t="s">
        <v>50</v>
      </c>
      <c r="I43" s="2">
        <v>67358682.443416893</v>
      </c>
      <c r="K43" s="1" t="s">
        <v>110</v>
      </c>
      <c r="L43" s="2">
        <v>371377083.73117101</v>
      </c>
    </row>
    <row r="44" spans="1:12" x14ac:dyDescent="0.35">
      <c r="A44" s="3">
        <v>0.29203539823008873</v>
      </c>
      <c r="B44" s="1" t="s">
        <v>95</v>
      </c>
      <c r="C44" s="2">
        <v>540584031.20172596</v>
      </c>
      <c r="E44" s="1" t="s">
        <v>20</v>
      </c>
      <c r="F44" s="2">
        <v>520739184.60871297</v>
      </c>
      <c r="G44" s="2"/>
      <c r="H44" s="1" t="s">
        <v>82</v>
      </c>
      <c r="I44" s="2">
        <v>70181098.706082106</v>
      </c>
      <c r="K44" s="1" t="s">
        <v>100</v>
      </c>
      <c r="L44" s="2">
        <v>374066814.14297199</v>
      </c>
    </row>
    <row r="45" spans="1:12" x14ac:dyDescent="0.35">
      <c r="A45" s="3">
        <v>0.30088495575221264</v>
      </c>
      <c r="B45" s="1" t="s">
        <v>24</v>
      </c>
      <c r="C45" s="2">
        <v>550963975.26498103</v>
      </c>
      <c r="E45" s="1" t="s">
        <v>53</v>
      </c>
      <c r="F45" s="2">
        <v>529538672.59736699</v>
      </c>
      <c r="G45" s="2"/>
      <c r="H45" s="1" t="s">
        <v>43</v>
      </c>
      <c r="I45" s="2">
        <v>74255371.515261799</v>
      </c>
      <c r="K45" s="1" t="s">
        <v>45</v>
      </c>
      <c r="L45" s="2">
        <v>375338813.50988698</v>
      </c>
    </row>
    <row r="46" spans="1:12" x14ac:dyDescent="0.35">
      <c r="A46" s="3">
        <v>0.30973451327433654</v>
      </c>
      <c r="B46" s="1" t="s">
        <v>4</v>
      </c>
      <c r="C46" s="2">
        <v>552219693.63725102</v>
      </c>
      <c r="E46" s="1" t="s">
        <v>39</v>
      </c>
      <c r="F46" s="2">
        <v>573190088.784132</v>
      </c>
      <c r="G46" s="2"/>
      <c r="H46" s="1" t="s">
        <v>104</v>
      </c>
      <c r="I46" s="2">
        <v>87139753.663296893</v>
      </c>
      <c r="K46" s="1" t="s">
        <v>58</v>
      </c>
      <c r="L46" s="2">
        <v>381831993.59911698</v>
      </c>
    </row>
    <row r="47" spans="1:12" x14ac:dyDescent="0.35">
      <c r="A47" s="3">
        <v>0.31858407079646045</v>
      </c>
      <c r="B47" s="1" t="s">
        <v>36</v>
      </c>
      <c r="C47" s="2">
        <v>555877114.81327999</v>
      </c>
      <c r="E47" s="1" t="s">
        <v>86</v>
      </c>
      <c r="F47" s="2">
        <v>597603498.75576794</v>
      </c>
      <c r="G47" s="2"/>
      <c r="H47" s="1" t="s">
        <v>25</v>
      </c>
      <c r="I47" s="2">
        <v>88947903.6138708</v>
      </c>
      <c r="K47" s="1" t="s">
        <v>78</v>
      </c>
      <c r="L47" s="2">
        <v>390438586.53841603</v>
      </c>
    </row>
    <row r="48" spans="1:12" x14ac:dyDescent="0.35">
      <c r="A48" s="3">
        <v>0.32743362831858436</v>
      </c>
      <c r="B48" s="1" t="s">
        <v>45</v>
      </c>
      <c r="C48" s="2">
        <v>570304386.40745997</v>
      </c>
      <c r="E48" s="1" t="s">
        <v>16</v>
      </c>
      <c r="F48" s="2">
        <v>599185787.68067896</v>
      </c>
      <c r="G48" s="2"/>
      <c r="H48" s="1" t="s">
        <v>101</v>
      </c>
      <c r="I48" s="2">
        <v>90047030.990041703</v>
      </c>
      <c r="K48" s="1" t="s">
        <v>48</v>
      </c>
      <c r="L48" s="2">
        <v>391186379.269876</v>
      </c>
    </row>
    <row r="49" spans="1:12" x14ac:dyDescent="0.35">
      <c r="A49" s="3">
        <v>0.33628318584070827</v>
      </c>
      <c r="B49" s="1" t="s">
        <v>49</v>
      </c>
      <c r="C49" s="2">
        <v>575463849.37650704</v>
      </c>
      <c r="E49" s="1" t="s">
        <v>30</v>
      </c>
      <c r="F49" s="2">
        <v>603472782.30287004</v>
      </c>
      <c r="G49" s="2"/>
      <c r="H49" s="1" t="s">
        <v>98</v>
      </c>
      <c r="I49" s="2">
        <v>91195953.026719004</v>
      </c>
      <c r="K49" s="1" t="s">
        <v>71</v>
      </c>
      <c r="L49" s="2">
        <v>415547344.99720699</v>
      </c>
    </row>
    <row r="50" spans="1:12" x14ac:dyDescent="0.35">
      <c r="A50" s="3">
        <v>0.34513274336283217</v>
      </c>
      <c r="B50" s="1" t="s">
        <v>74</v>
      </c>
      <c r="C50" s="2">
        <v>579332078.71977198</v>
      </c>
      <c r="E50" s="1" t="s">
        <v>55</v>
      </c>
      <c r="F50" s="2">
        <v>618931406.51926303</v>
      </c>
      <c r="G50" s="2"/>
      <c r="H50" s="1" t="s">
        <v>94</v>
      </c>
      <c r="I50" s="2">
        <v>93048876.0196549</v>
      </c>
      <c r="K50" s="1" t="s">
        <v>24</v>
      </c>
      <c r="L50" s="2">
        <v>423501783.36771601</v>
      </c>
    </row>
    <row r="51" spans="1:12" x14ac:dyDescent="0.35">
      <c r="A51" s="3">
        <v>0.35398230088495608</v>
      </c>
      <c r="B51" s="1" t="s">
        <v>57</v>
      </c>
      <c r="C51" s="2">
        <v>615125050.52156699</v>
      </c>
      <c r="E51" s="1" t="s">
        <v>79</v>
      </c>
      <c r="F51" s="2">
        <v>642752743.85585201</v>
      </c>
      <c r="G51" s="2"/>
      <c r="H51" s="1" t="s">
        <v>52</v>
      </c>
      <c r="I51" s="2">
        <v>94704532.296526507</v>
      </c>
      <c r="K51" s="1" t="s">
        <v>86</v>
      </c>
      <c r="L51" s="2">
        <v>437077530.71332699</v>
      </c>
    </row>
    <row r="52" spans="1:12" x14ac:dyDescent="0.35">
      <c r="A52" s="3">
        <v>0.36283185840707999</v>
      </c>
      <c r="B52" s="1" t="s">
        <v>97</v>
      </c>
      <c r="C52" s="2">
        <v>621638881.09429002</v>
      </c>
      <c r="E52" s="1" t="s">
        <v>54</v>
      </c>
      <c r="F52" s="2">
        <v>645639421.485708</v>
      </c>
      <c r="G52" s="2"/>
      <c r="H52" s="1" t="s">
        <v>100</v>
      </c>
      <c r="I52" s="2">
        <v>95222793.577260599</v>
      </c>
      <c r="K52" s="1" t="s">
        <v>82</v>
      </c>
      <c r="L52" s="2">
        <v>443867983.79987901</v>
      </c>
    </row>
    <row r="53" spans="1:12" x14ac:dyDescent="0.35">
      <c r="A53" s="3">
        <v>0.3716814159292039</v>
      </c>
      <c r="B53" s="1" t="s">
        <v>18</v>
      </c>
      <c r="C53" s="2">
        <v>626164278.42268801</v>
      </c>
      <c r="E53" s="1" t="s">
        <v>68</v>
      </c>
      <c r="F53" s="2">
        <v>650140238.77625799</v>
      </c>
      <c r="G53" s="2"/>
      <c r="H53" s="1" t="s">
        <v>93</v>
      </c>
      <c r="I53" s="2">
        <v>96303982.861120105</v>
      </c>
      <c r="K53" s="1" t="s">
        <v>75</v>
      </c>
      <c r="L53" s="2">
        <v>461393247.78376698</v>
      </c>
    </row>
    <row r="54" spans="1:12" x14ac:dyDescent="0.35">
      <c r="A54" s="3">
        <v>0.3805309734513278</v>
      </c>
      <c r="B54" s="1" t="s">
        <v>43</v>
      </c>
      <c r="C54" s="2">
        <v>648093106.21498299</v>
      </c>
      <c r="E54" s="1" t="s">
        <v>110</v>
      </c>
      <c r="F54" s="2">
        <v>658988099.02743804</v>
      </c>
      <c r="G54" s="2"/>
      <c r="H54" s="1" t="s">
        <v>90</v>
      </c>
      <c r="I54" s="2">
        <v>102931358.386546</v>
      </c>
      <c r="K54" s="1" t="s">
        <v>14</v>
      </c>
      <c r="L54" s="2">
        <v>466395555.43249202</v>
      </c>
    </row>
    <row r="55" spans="1:12" x14ac:dyDescent="0.35">
      <c r="A55" s="3">
        <v>0.38938053097345171</v>
      </c>
      <c r="B55" s="1" t="s">
        <v>78</v>
      </c>
      <c r="C55" s="2">
        <v>651402033.71333802</v>
      </c>
      <c r="E55" s="1" t="s">
        <v>77</v>
      </c>
      <c r="F55" s="2">
        <v>662596915.21274602</v>
      </c>
      <c r="G55" s="2"/>
      <c r="H55" s="1" t="s">
        <v>26</v>
      </c>
      <c r="I55" s="2">
        <v>109439476.005404</v>
      </c>
      <c r="K55" s="1" t="s">
        <v>60</v>
      </c>
      <c r="L55" s="2">
        <v>471895516.87256902</v>
      </c>
    </row>
    <row r="56" spans="1:12" x14ac:dyDescent="0.35">
      <c r="A56" s="3">
        <v>0.39823008849557562</v>
      </c>
      <c r="B56" s="1" t="s">
        <v>87</v>
      </c>
      <c r="C56" s="2">
        <v>669001899.381392</v>
      </c>
      <c r="E56" s="1" t="s">
        <v>17</v>
      </c>
      <c r="F56" s="2">
        <v>673874200.61102295</v>
      </c>
      <c r="G56" s="2"/>
      <c r="H56" s="1" t="s">
        <v>113</v>
      </c>
      <c r="I56" s="2">
        <v>114876447.371654</v>
      </c>
      <c r="K56" s="1" t="s">
        <v>76</v>
      </c>
      <c r="L56" s="2">
        <v>482571413.78282303</v>
      </c>
    </row>
    <row r="57" spans="1:12" x14ac:dyDescent="0.35">
      <c r="A57" s="3">
        <v>0.40707964601769953</v>
      </c>
      <c r="B57" s="1" t="s">
        <v>71</v>
      </c>
      <c r="C57" s="2">
        <v>672116812.85237205</v>
      </c>
      <c r="E57" s="1" t="s">
        <v>43</v>
      </c>
      <c r="F57" s="2">
        <v>684955906.06361902</v>
      </c>
      <c r="G57" s="2"/>
      <c r="H57" s="1" t="s">
        <v>111</v>
      </c>
      <c r="I57" s="2">
        <v>120461956.566476</v>
      </c>
      <c r="K57" s="1" t="s">
        <v>33</v>
      </c>
      <c r="L57" s="2">
        <v>484326331.18691999</v>
      </c>
    </row>
    <row r="58" spans="1:12" x14ac:dyDescent="0.35">
      <c r="A58" s="3">
        <v>0.41592920353982343</v>
      </c>
      <c r="B58" s="1" t="s">
        <v>82</v>
      </c>
      <c r="C58" s="2">
        <v>673134210.17147505</v>
      </c>
      <c r="E58" s="1" t="s">
        <v>65</v>
      </c>
      <c r="F58" s="2">
        <v>688554137.07213199</v>
      </c>
      <c r="G58" s="2"/>
      <c r="H58" s="1" t="s">
        <v>108</v>
      </c>
      <c r="I58" s="2">
        <v>123439011.100877</v>
      </c>
      <c r="K58" s="1" t="s">
        <v>89</v>
      </c>
      <c r="L58" s="2">
        <v>485808502.27743298</v>
      </c>
    </row>
    <row r="59" spans="1:12" x14ac:dyDescent="0.35">
      <c r="A59" s="3">
        <v>0.42477876106194734</v>
      </c>
      <c r="B59" s="1" t="s">
        <v>25</v>
      </c>
      <c r="C59" s="2">
        <v>678811931.71707201</v>
      </c>
      <c r="E59" s="1" t="s">
        <v>2</v>
      </c>
      <c r="F59" s="2">
        <v>692129434.19870496</v>
      </c>
      <c r="G59" s="2"/>
      <c r="H59" s="1" t="s">
        <v>67</v>
      </c>
      <c r="I59" s="2">
        <v>138029286.64139101</v>
      </c>
      <c r="K59" s="1" t="s">
        <v>61</v>
      </c>
      <c r="L59" s="2">
        <v>504235127.30964398</v>
      </c>
    </row>
    <row r="60" spans="1:12" x14ac:dyDescent="0.35">
      <c r="A60" s="3">
        <v>0.43362831858407125</v>
      </c>
      <c r="B60" s="1" t="s">
        <v>113</v>
      </c>
      <c r="C60" s="2">
        <v>690514010.36515796</v>
      </c>
      <c r="E60" s="1" t="s">
        <v>52</v>
      </c>
      <c r="F60" s="2">
        <v>693551498.54075396</v>
      </c>
      <c r="G60" s="2"/>
      <c r="H60" s="1" t="s">
        <v>110</v>
      </c>
      <c r="I60" s="2">
        <v>150221684.05138701</v>
      </c>
      <c r="K60" s="1" t="s">
        <v>25</v>
      </c>
      <c r="L60" s="2">
        <v>514904714.91871899</v>
      </c>
    </row>
    <row r="61" spans="1:12" x14ac:dyDescent="0.35">
      <c r="A61" s="3">
        <v>0.44247787610619516</v>
      </c>
      <c r="B61" s="1" t="s">
        <v>79</v>
      </c>
      <c r="C61" s="2">
        <v>703908592.15944898</v>
      </c>
      <c r="E61" s="1" t="s">
        <v>9</v>
      </c>
      <c r="F61" s="2">
        <v>703856927.60048294</v>
      </c>
      <c r="G61" s="2"/>
      <c r="H61" s="1" t="s">
        <v>56</v>
      </c>
      <c r="I61" s="2">
        <v>165327859.188434</v>
      </c>
      <c r="K61" s="1" t="s">
        <v>28</v>
      </c>
      <c r="L61" s="2">
        <v>538537313.22352695</v>
      </c>
    </row>
    <row r="62" spans="1:12" x14ac:dyDescent="0.35">
      <c r="A62" s="3">
        <v>0.45132743362831906</v>
      </c>
      <c r="B62" s="1" t="s">
        <v>86</v>
      </c>
      <c r="C62" s="2">
        <v>714651977.66786098</v>
      </c>
      <c r="E62" s="1" t="s">
        <v>89</v>
      </c>
      <c r="F62" s="2">
        <v>704942750.37916899</v>
      </c>
      <c r="G62" s="2"/>
      <c r="H62" s="1" t="s">
        <v>103</v>
      </c>
      <c r="I62" s="2">
        <v>168286878.68080899</v>
      </c>
      <c r="K62" s="1" t="s">
        <v>98</v>
      </c>
      <c r="L62" s="2">
        <v>538566201.678967</v>
      </c>
    </row>
    <row r="63" spans="1:12" x14ac:dyDescent="0.35">
      <c r="A63" s="3">
        <v>0.46017699115044297</v>
      </c>
      <c r="B63" s="1" t="s">
        <v>89</v>
      </c>
      <c r="C63" s="2">
        <v>717479629.97671294</v>
      </c>
      <c r="E63" s="1" t="s">
        <v>104</v>
      </c>
      <c r="F63" s="2">
        <v>726502323.37576497</v>
      </c>
      <c r="G63" s="2"/>
      <c r="H63" s="1" t="s">
        <v>31</v>
      </c>
      <c r="I63" s="2">
        <v>185764511.304748</v>
      </c>
      <c r="K63" s="1" t="s">
        <v>95</v>
      </c>
      <c r="L63" s="2">
        <v>539352188.62372899</v>
      </c>
    </row>
    <row r="64" spans="1:12" x14ac:dyDescent="0.35">
      <c r="A64" s="3">
        <v>0.46902654867256688</v>
      </c>
      <c r="B64" s="1" t="s">
        <v>88</v>
      </c>
      <c r="C64" s="2">
        <v>734946736.65412402</v>
      </c>
      <c r="E64" s="1" t="s">
        <v>40</v>
      </c>
      <c r="F64" s="2">
        <v>742567061.98602402</v>
      </c>
      <c r="G64" s="2"/>
      <c r="H64" s="1" t="s">
        <v>97</v>
      </c>
      <c r="I64" s="2">
        <v>219726936.77061701</v>
      </c>
      <c r="K64" s="1" t="s">
        <v>105</v>
      </c>
      <c r="L64" s="2">
        <v>549246819.699826</v>
      </c>
    </row>
    <row r="65" spans="1:12" x14ac:dyDescent="0.35">
      <c r="A65" s="3">
        <v>0.47787610619469079</v>
      </c>
      <c r="B65" s="1" t="s">
        <v>14</v>
      </c>
      <c r="C65" s="2">
        <v>753296739.12711203</v>
      </c>
      <c r="E65" s="1" t="s">
        <v>8</v>
      </c>
      <c r="F65" s="2">
        <v>763990464.71313906</v>
      </c>
      <c r="G65" s="2"/>
      <c r="H65" s="1" t="s">
        <v>39</v>
      </c>
      <c r="I65" s="2">
        <v>224257028.30623701</v>
      </c>
      <c r="K65" s="1" t="s">
        <v>85</v>
      </c>
      <c r="L65" s="2">
        <v>559499782.53463101</v>
      </c>
    </row>
    <row r="66" spans="1:12" x14ac:dyDescent="0.35">
      <c r="A66" s="3">
        <v>0.48672566371681469</v>
      </c>
      <c r="B66" s="1" t="s">
        <v>109</v>
      </c>
      <c r="C66" s="2">
        <v>754681617.76578903</v>
      </c>
      <c r="E66" s="1" t="s">
        <v>47</v>
      </c>
      <c r="F66" s="2">
        <v>780545846.53989995</v>
      </c>
      <c r="G66" s="2"/>
      <c r="H66" s="1" t="s">
        <v>46</v>
      </c>
      <c r="I66" s="2">
        <v>225622820.76019001</v>
      </c>
      <c r="K66" s="1" t="s">
        <v>77</v>
      </c>
      <c r="L66" s="2">
        <v>567046430.34731102</v>
      </c>
    </row>
    <row r="67" spans="1:12" x14ac:dyDescent="0.35">
      <c r="A67" s="3">
        <v>0.4955752212389386</v>
      </c>
      <c r="B67" s="1" t="s">
        <v>1</v>
      </c>
      <c r="C67" s="2">
        <v>756936253.69299996</v>
      </c>
      <c r="E67" s="1" t="s">
        <v>112</v>
      </c>
      <c r="F67" s="2">
        <v>794313463.60582101</v>
      </c>
      <c r="G67" s="2"/>
      <c r="H67" s="1" t="s">
        <v>102</v>
      </c>
      <c r="I67" s="2">
        <v>228071227.774362</v>
      </c>
      <c r="K67" s="1" t="s">
        <v>27</v>
      </c>
      <c r="L67" s="2">
        <v>575575832.58805394</v>
      </c>
    </row>
    <row r="68" spans="1:12" x14ac:dyDescent="0.35">
      <c r="A68" s="3">
        <v>0.50442477876106251</v>
      </c>
      <c r="B68" s="1" t="s">
        <v>59</v>
      </c>
      <c r="C68" s="2">
        <v>770913006.85018098</v>
      </c>
      <c r="E68" s="1" t="s">
        <v>7</v>
      </c>
      <c r="F68" s="2">
        <v>803359519.84729397</v>
      </c>
      <c r="G68" s="2"/>
      <c r="H68" s="1" t="s">
        <v>79</v>
      </c>
      <c r="I68" s="2">
        <v>240171627.29564601</v>
      </c>
      <c r="K68" s="1" t="s">
        <v>9</v>
      </c>
      <c r="L68" s="2">
        <v>596643835.56329095</v>
      </c>
    </row>
    <row r="69" spans="1:12" x14ac:dyDescent="0.35">
      <c r="A69" s="3">
        <v>0.51327433628318642</v>
      </c>
      <c r="B69" s="1" t="s">
        <v>90</v>
      </c>
      <c r="C69" s="2">
        <v>772380905.47418201</v>
      </c>
      <c r="E69" s="1" t="s">
        <v>103</v>
      </c>
      <c r="F69" s="2">
        <v>816085262.01744998</v>
      </c>
      <c r="G69" s="2"/>
      <c r="H69" s="1" t="s">
        <v>99</v>
      </c>
      <c r="I69" s="2">
        <v>262359757.30889499</v>
      </c>
      <c r="K69" s="1" t="s">
        <v>57</v>
      </c>
      <c r="L69" s="2">
        <v>598722606.71264994</v>
      </c>
    </row>
    <row r="70" spans="1:12" x14ac:dyDescent="0.35">
      <c r="A70" s="3">
        <v>0.52212389380531032</v>
      </c>
      <c r="B70" s="1" t="s">
        <v>60</v>
      </c>
      <c r="C70" s="2">
        <v>781055320.08252895</v>
      </c>
      <c r="E70" s="1" t="s">
        <v>75</v>
      </c>
      <c r="F70" s="2">
        <v>819533516.08119297</v>
      </c>
      <c r="G70" s="2"/>
      <c r="H70" s="1" t="s">
        <v>36</v>
      </c>
      <c r="I70" s="2">
        <v>282056317.31389701</v>
      </c>
      <c r="K70" s="1" t="s">
        <v>16</v>
      </c>
      <c r="L70" s="2">
        <v>615747427.72789395</v>
      </c>
    </row>
    <row r="71" spans="1:12" x14ac:dyDescent="0.35">
      <c r="A71" s="3">
        <v>0.53097345132743423</v>
      </c>
      <c r="B71" s="1" t="s">
        <v>111</v>
      </c>
      <c r="C71" s="2">
        <v>799486809.75765395</v>
      </c>
      <c r="E71" s="1" t="s">
        <v>31</v>
      </c>
      <c r="F71" s="2">
        <v>825738101.33421803</v>
      </c>
      <c r="G71" s="2"/>
      <c r="H71" s="1" t="s">
        <v>45</v>
      </c>
      <c r="I71" s="2">
        <v>295626979.32562202</v>
      </c>
      <c r="K71" s="1" t="s">
        <v>15</v>
      </c>
      <c r="L71" s="2">
        <v>618251227.28324497</v>
      </c>
    </row>
    <row r="72" spans="1:12" x14ac:dyDescent="0.35">
      <c r="A72" s="3">
        <v>0.53982300884955814</v>
      </c>
      <c r="B72" s="1" t="s">
        <v>15</v>
      </c>
      <c r="C72" s="2">
        <v>813393260.66139805</v>
      </c>
      <c r="E72" s="1" t="s">
        <v>90</v>
      </c>
      <c r="F72" s="2">
        <v>830136696.96492696</v>
      </c>
      <c r="G72" s="2"/>
      <c r="H72" s="1" t="s">
        <v>14</v>
      </c>
      <c r="I72" s="2">
        <v>303065996.309035</v>
      </c>
      <c r="K72" s="1" t="s">
        <v>11</v>
      </c>
      <c r="L72" s="2">
        <v>624825684.07475495</v>
      </c>
    </row>
    <row r="73" spans="1:12" x14ac:dyDescent="0.35">
      <c r="A73" s="3">
        <v>0.54867256637168205</v>
      </c>
      <c r="B73" s="1" t="s">
        <v>61</v>
      </c>
      <c r="C73" s="2">
        <v>817658985.47432697</v>
      </c>
      <c r="E73" s="1" t="s">
        <v>93</v>
      </c>
      <c r="F73" s="2">
        <v>833161180.22707796</v>
      </c>
      <c r="G73" s="2"/>
      <c r="H73" s="1" t="s">
        <v>92</v>
      </c>
      <c r="I73" s="2">
        <v>324824208.35435802</v>
      </c>
      <c r="K73" s="1" t="s">
        <v>10</v>
      </c>
      <c r="L73" s="2">
        <v>631552437.12952399</v>
      </c>
    </row>
    <row r="74" spans="1:12" x14ac:dyDescent="0.35">
      <c r="A74" s="3">
        <v>0.55752212389380595</v>
      </c>
      <c r="B74" s="1" t="s">
        <v>67</v>
      </c>
      <c r="C74" s="2">
        <v>832997031.872756</v>
      </c>
      <c r="E74" s="1" t="s">
        <v>36</v>
      </c>
      <c r="F74" s="2">
        <v>855399409.43036401</v>
      </c>
      <c r="G74" s="2"/>
      <c r="H74" s="1" t="s">
        <v>112</v>
      </c>
      <c r="I74" s="2">
        <v>326307898.73514903</v>
      </c>
      <c r="K74" s="1" t="s">
        <v>6</v>
      </c>
      <c r="L74" s="2">
        <v>633525163.08381605</v>
      </c>
    </row>
    <row r="75" spans="1:12" x14ac:dyDescent="0.35">
      <c r="A75" s="3">
        <v>0.56637168141592986</v>
      </c>
      <c r="B75" s="1" t="s">
        <v>77</v>
      </c>
      <c r="C75" s="2">
        <v>833391749.02107704</v>
      </c>
      <c r="E75" s="1" t="s">
        <v>94</v>
      </c>
      <c r="F75" s="2">
        <v>856598414.89091003</v>
      </c>
      <c r="G75" s="2"/>
      <c r="H75" s="1" t="s">
        <v>24</v>
      </c>
      <c r="I75" s="2">
        <v>334366208.08668399</v>
      </c>
      <c r="K75" s="1" t="s">
        <v>12</v>
      </c>
      <c r="L75" s="2">
        <v>637553418.67328203</v>
      </c>
    </row>
    <row r="76" spans="1:12" x14ac:dyDescent="0.35">
      <c r="A76" s="3">
        <v>0.57522123893805377</v>
      </c>
      <c r="B76" s="1" t="s">
        <v>110</v>
      </c>
      <c r="C76" s="2">
        <v>854694145.50052202</v>
      </c>
      <c r="E76" s="1" t="s">
        <v>91</v>
      </c>
      <c r="F76" s="2">
        <v>887989273.07627594</v>
      </c>
      <c r="G76" s="2"/>
      <c r="H76" s="1" t="s">
        <v>78</v>
      </c>
      <c r="I76" s="2">
        <v>349232303.349433</v>
      </c>
      <c r="K76" s="1" t="s">
        <v>67</v>
      </c>
      <c r="L76" s="2">
        <v>647838816.79714704</v>
      </c>
    </row>
    <row r="77" spans="1:12" x14ac:dyDescent="0.35">
      <c r="A77" s="3">
        <v>0.58407079646017768</v>
      </c>
      <c r="B77" s="1" t="s">
        <v>58</v>
      </c>
      <c r="C77" s="2">
        <v>856593812.35660601</v>
      </c>
      <c r="E77" s="1" t="s">
        <v>4</v>
      </c>
      <c r="F77" s="2">
        <v>891426291.88450396</v>
      </c>
      <c r="G77" s="2"/>
      <c r="H77" s="1" t="s">
        <v>75</v>
      </c>
      <c r="I77" s="2">
        <v>350631587.77477098</v>
      </c>
      <c r="K77" s="1" t="s">
        <v>102</v>
      </c>
      <c r="L77" s="2">
        <v>648593419.84301996</v>
      </c>
    </row>
    <row r="78" spans="1:12" x14ac:dyDescent="0.35">
      <c r="A78" s="3">
        <v>0.59292035398230158</v>
      </c>
      <c r="B78" s="1" t="s">
        <v>75</v>
      </c>
      <c r="C78" s="2">
        <v>856826024.20494604</v>
      </c>
      <c r="E78" s="1" t="s">
        <v>92</v>
      </c>
      <c r="F78" s="2">
        <v>891835393.99913502</v>
      </c>
      <c r="G78" s="2"/>
      <c r="H78" s="1" t="s">
        <v>48</v>
      </c>
      <c r="I78" s="2">
        <v>356084291.876495</v>
      </c>
      <c r="K78" s="1" t="s">
        <v>97</v>
      </c>
      <c r="L78" s="2">
        <v>657260198.72808897</v>
      </c>
    </row>
    <row r="79" spans="1:12" x14ac:dyDescent="0.35">
      <c r="A79" s="3">
        <v>0.60176991150442549</v>
      </c>
      <c r="B79" s="1" t="s">
        <v>76</v>
      </c>
      <c r="C79" s="2">
        <v>878404144.86275601</v>
      </c>
      <c r="E79" s="1" t="s">
        <v>99</v>
      </c>
      <c r="F79" s="2">
        <v>904709462.763322</v>
      </c>
      <c r="G79" s="2"/>
      <c r="H79" s="1" t="s">
        <v>15</v>
      </c>
      <c r="I79" s="2">
        <v>360335298.88234597</v>
      </c>
      <c r="K79" s="1" t="s">
        <v>104</v>
      </c>
      <c r="L79" s="2">
        <v>663529333.92351198</v>
      </c>
    </row>
    <row r="80" spans="1:12" x14ac:dyDescent="0.35">
      <c r="A80" s="3">
        <v>0.6106194690265494</v>
      </c>
      <c r="B80" s="1" t="s">
        <v>112</v>
      </c>
      <c r="C80" s="2">
        <v>879393049.75253797</v>
      </c>
      <c r="E80" s="1" t="s">
        <v>67</v>
      </c>
      <c r="F80" s="2">
        <v>915852250.08664799</v>
      </c>
      <c r="G80" s="2"/>
      <c r="H80" s="1" t="s">
        <v>71</v>
      </c>
      <c r="I80" s="2">
        <v>372975146.69693702</v>
      </c>
      <c r="K80" s="1" t="s">
        <v>87</v>
      </c>
      <c r="L80" s="2">
        <v>667507536.97564995</v>
      </c>
    </row>
    <row r="81" spans="1:12" x14ac:dyDescent="0.35">
      <c r="A81" s="3">
        <v>0.61946902654867331</v>
      </c>
      <c r="B81" s="1" t="s">
        <v>33</v>
      </c>
      <c r="C81" s="2">
        <v>888192390.05484605</v>
      </c>
      <c r="E81" s="1" t="s">
        <v>29</v>
      </c>
      <c r="F81" s="2">
        <v>924378850.59357095</v>
      </c>
      <c r="G81" s="2"/>
      <c r="H81" s="1" t="s">
        <v>57</v>
      </c>
      <c r="I81" s="2">
        <v>384782568.88839298</v>
      </c>
      <c r="K81" s="1" t="s">
        <v>74</v>
      </c>
      <c r="L81" s="2">
        <v>681997808.38878703</v>
      </c>
    </row>
    <row r="82" spans="1:12" x14ac:dyDescent="0.35">
      <c r="A82" s="3">
        <v>0.62831858407079721</v>
      </c>
      <c r="B82" s="1" t="s">
        <v>11</v>
      </c>
      <c r="C82" s="2">
        <v>897999504.36574805</v>
      </c>
      <c r="E82" s="1" t="s">
        <v>57</v>
      </c>
      <c r="F82" s="2">
        <v>924835134.28162301</v>
      </c>
      <c r="G82" s="2"/>
      <c r="H82" s="1" t="s">
        <v>74</v>
      </c>
      <c r="I82" s="2">
        <v>385529386.09960997</v>
      </c>
      <c r="K82" s="1" t="s">
        <v>17</v>
      </c>
      <c r="L82" s="2">
        <v>694601953.20478106</v>
      </c>
    </row>
    <row r="83" spans="1:12" x14ac:dyDescent="0.35">
      <c r="A83" s="3">
        <v>0.63716814159292112</v>
      </c>
      <c r="B83" s="1" t="s">
        <v>93</v>
      </c>
      <c r="C83" s="2">
        <v>904875051.50677598</v>
      </c>
      <c r="E83" s="1" t="s">
        <v>14</v>
      </c>
      <c r="F83" s="2">
        <v>938446259.41571295</v>
      </c>
      <c r="G83" s="2"/>
      <c r="H83" s="1" t="s">
        <v>76</v>
      </c>
      <c r="I83" s="2">
        <v>392078633.712789</v>
      </c>
      <c r="K83" s="1" t="s">
        <v>68</v>
      </c>
      <c r="L83" s="2">
        <v>701543336.50659299</v>
      </c>
    </row>
    <row r="84" spans="1:12" x14ac:dyDescent="0.35">
      <c r="A84" s="3">
        <v>0.64601769911504503</v>
      </c>
      <c r="B84" s="1" t="s">
        <v>12</v>
      </c>
      <c r="C84" s="2">
        <v>912551165.21295404</v>
      </c>
      <c r="E84" s="1" t="s">
        <v>74</v>
      </c>
      <c r="F84" s="2">
        <v>942865704.46319199</v>
      </c>
      <c r="G84" s="2"/>
      <c r="H84" s="1" t="s">
        <v>16</v>
      </c>
      <c r="I84" s="2">
        <v>411785121.33008301</v>
      </c>
      <c r="K84" s="1" t="s">
        <v>112</v>
      </c>
      <c r="L84" s="2">
        <v>712351299.88669002</v>
      </c>
    </row>
    <row r="85" spans="1:12" x14ac:dyDescent="0.35">
      <c r="A85" s="3">
        <v>0.65486725663716894</v>
      </c>
      <c r="B85" s="1" t="s">
        <v>94</v>
      </c>
      <c r="C85" s="2">
        <v>933156062.60192096</v>
      </c>
      <c r="E85" s="1" t="s">
        <v>111</v>
      </c>
      <c r="F85" s="2">
        <v>944665758.11550105</v>
      </c>
      <c r="G85" s="2"/>
      <c r="H85" s="1" t="s">
        <v>73</v>
      </c>
      <c r="I85" s="2">
        <v>419404014.13318902</v>
      </c>
      <c r="K85" s="1" t="s">
        <v>41</v>
      </c>
      <c r="L85" s="2">
        <v>712788042.38501596</v>
      </c>
    </row>
    <row r="86" spans="1:12" x14ac:dyDescent="0.35">
      <c r="A86" s="3">
        <v>0.66371681415929284</v>
      </c>
      <c r="B86" s="1" t="s">
        <v>38</v>
      </c>
      <c r="C86" s="2">
        <v>947076897.51414704</v>
      </c>
      <c r="E86" s="1" t="s">
        <v>98</v>
      </c>
      <c r="F86" s="2">
        <v>951224480.06678498</v>
      </c>
      <c r="G86" s="2"/>
      <c r="H86" s="1" t="s">
        <v>62</v>
      </c>
      <c r="I86" s="2">
        <v>426000662.524625</v>
      </c>
      <c r="K86" s="1" t="s">
        <v>93</v>
      </c>
      <c r="L86" s="2">
        <v>714815848.63035905</v>
      </c>
    </row>
    <row r="87" spans="1:12" x14ac:dyDescent="0.35">
      <c r="A87" s="3">
        <v>0.67256637168141675</v>
      </c>
      <c r="B87" s="1" t="s">
        <v>85</v>
      </c>
      <c r="C87" s="2">
        <v>962398790.32065201</v>
      </c>
      <c r="E87" s="1" t="s">
        <v>41</v>
      </c>
      <c r="F87" s="2">
        <v>964145933.35777295</v>
      </c>
      <c r="G87" s="2"/>
      <c r="H87" s="1" t="s">
        <v>8</v>
      </c>
      <c r="I87" s="2">
        <v>449254212.68337202</v>
      </c>
      <c r="K87" s="1" t="s">
        <v>103</v>
      </c>
      <c r="L87" s="2">
        <v>718438868.26866901</v>
      </c>
    </row>
    <row r="88" spans="1:12" x14ac:dyDescent="0.35">
      <c r="A88" s="3">
        <v>0.68141592920354066</v>
      </c>
      <c r="B88" s="1" t="s">
        <v>102</v>
      </c>
      <c r="C88" s="2">
        <v>981813964.60201597</v>
      </c>
      <c r="E88" s="1" t="s">
        <v>24</v>
      </c>
      <c r="F88" s="2">
        <v>966947467.95671201</v>
      </c>
      <c r="G88" s="2"/>
      <c r="H88" s="1" t="s">
        <v>38</v>
      </c>
      <c r="I88" s="2">
        <v>458939020.54319</v>
      </c>
      <c r="K88" s="1" t="s">
        <v>99</v>
      </c>
      <c r="L88" s="2">
        <v>721857801.74637401</v>
      </c>
    </row>
    <row r="89" spans="1:12" x14ac:dyDescent="0.35">
      <c r="A89" s="3">
        <v>0.69026548672566457</v>
      </c>
      <c r="B89" s="1" t="s">
        <v>92</v>
      </c>
      <c r="C89" s="2">
        <v>987915516.09999704</v>
      </c>
      <c r="E89" s="1" t="s">
        <v>12</v>
      </c>
      <c r="F89" s="2">
        <v>995221132.53511405</v>
      </c>
      <c r="G89" s="2"/>
      <c r="H89" s="1" t="s">
        <v>40</v>
      </c>
      <c r="I89" s="2">
        <v>473892800.26059198</v>
      </c>
      <c r="K89" s="1" t="s">
        <v>88</v>
      </c>
      <c r="L89" s="2">
        <v>736421415.99695897</v>
      </c>
    </row>
    <row r="90" spans="1:12" x14ac:dyDescent="0.35">
      <c r="A90" s="3">
        <v>0.69911504424778848</v>
      </c>
      <c r="B90" s="1" t="s">
        <v>91</v>
      </c>
      <c r="C90" s="2">
        <v>1000105689.60745</v>
      </c>
      <c r="E90" s="1" t="s">
        <v>46</v>
      </c>
      <c r="F90" s="2">
        <v>1020371587.95288</v>
      </c>
      <c r="G90" s="2"/>
      <c r="H90" s="1" t="s">
        <v>69</v>
      </c>
      <c r="I90" s="2">
        <v>478935151.79753298</v>
      </c>
      <c r="K90" s="1" t="s">
        <v>94</v>
      </c>
      <c r="L90" s="2">
        <v>740307187.63948703</v>
      </c>
    </row>
    <row r="91" spans="1:12" x14ac:dyDescent="0.35">
      <c r="A91" s="3">
        <v>0.70796460176991238</v>
      </c>
      <c r="B91" s="1" t="s">
        <v>9</v>
      </c>
      <c r="C91" s="2">
        <v>1000324106.61222</v>
      </c>
      <c r="E91" s="1" t="s">
        <v>97</v>
      </c>
      <c r="F91" s="2">
        <v>1025265348.4499201</v>
      </c>
      <c r="G91" s="2"/>
      <c r="H91" s="1" t="s">
        <v>30</v>
      </c>
      <c r="I91" s="2">
        <v>481518063.43470401</v>
      </c>
      <c r="K91" s="1" t="s">
        <v>32</v>
      </c>
      <c r="L91" s="2">
        <v>740635224.994277</v>
      </c>
    </row>
    <row r="92" spans="1:12" x14ac:dyDescent="0.35">
      <c r="A92" s="3">
        <v>0.71681415929203629</v>
      </c>
      <c r="B92" s="1" t="s">
        <v>98</v>
      </c>
      <c r="C92" s="2">
        <v>1027794229.26537</v>
      </c>
      <c r="E92" s="1" t="s">
        <v>11</v>
      </c>
      <c r="F92" s="2">
        <v>1036555789.19014</v>
      </c>
      <c r="G92" s="2"/>
      <c r="H92" s="1" t="s">
        <v>17</v>
      </c>
      <c r="I92" s="2">
        <v>492269176.03477198</v>
      </c>
      <c r="K92" s="1" t="s">
        <v>56</v>
      </c>
      <c r="L92" s="2">
        <v>740748120.59221804</v>
      </c>
    </row>
    <row r="93" spans="1:12" x14ac:dyDescent="0.35">
      <c r="A93" s="3">
        <v>0.7256637168141602</v>
      </c>
      <c r="B93" s="1" t="s">
        <v>2</v>
      </c>
      <c r="C93" s="2">
        <v>1044911104.62573</v>
      </c>
      <c r="E93" s="1" t="s">
        <v>26</v>
      </c>
      <c r="F93" s="2">
        <v>1037461973.87762</v>
      </c>
      <c r="G93" s="2"/>
      <c r="H93" s="1" t="s">
        <v>86</v>
      </c>
      <c r="I93" s="2">
        <v>496258985.40613198</v>
      </c>
      <c r="K93" s="1" t="s">
        <v>111</v>
      </c>
      <c r="L93" s="2">
        <v>743257907.28150403</v>
      </c>
    </row>
    <row r="94" spans="1:12" x14ac:dyDescent="0.35">
      <c r="A94" s="3">
        <v>0.73451327433628411</v>
      </c>
      <c r="B94" s="1" t="s">
        <v>31</v>
      </c>
      <c r="C94" s="2">
        <v>1045141282.66997</v>
      </c>
      <c r="E94" s="1" t="s">
        <v>71</v>
      </c>
      <c r="F94" s="2">
        <v>1043406434.64606</v>
      </c>
      <c r="G94" s="2"/>
      <c r="H94" s="1" t="s">
        <v>77</v>
      </c>
      <c r="I94" s="2">
        <v>518134627.56581402</v>
      </c>
      <c r="K94" s="1" t="s">
        <v>35</v>
      </c>
      <c r="L94" s="2">
        <v>774580701.19612396</v>
      </c>
    </row>
    <row r="95" spans="1:12" x14ac:dyDescent="0.35">
      <c r="A95" s="3">
        <v>0.74336283185840801</v>
      </c>
      <c r="B95" s="1" t="s">
        <v>73</v>
      </c>
      <c r="C95" s="2">
        <v>1060150901.27807</v>
      </c>
      <c r="E95" s="1" t="s">
        <v>10</v>
      </c>
      <c r="F95" s="2">
        <v>1051004334.76089</v>
      </c>
      <c r="G95" s="2"/>
      <c r="H95" s="1" t="s">
        <v>23</v>
      </c>
      <c r="I95" s="2">
        <v>528678228.51724899</v>
      </c>
      <c r="K95" s="1" t="s">
        <v>49</v>
      </c>
      <c r="L95" s="2">
        <v>775011610.10859501</v>
      </c>
    </row>
    <row r="96" spans="1:12" x14ac:dyDescent="0.35">
      <c r="A96" s="3">
        <v>0.75221238938053192</v>
      </c>
      <c r="B96" s="1" t="s">
        <v>6</v>
      </c>
      <c r="C96" s="2">
        <v>1065215676.18314</v>
      </c>
      <c r="E96" s="1" t="s">
        <v>19</v>
      </c>
      <c r="F96" s="2">
        <v>1052109511.85172</v>
      </c>
      <c r="G96" s="2"/>
      <c r="H96" s="1" t="s">
        <v>109</v>
      </c>
      <c r="I96" s="2">
        <v>567139709.13654995</v>
      </c>
      <c r="K96" s="1" t="s">
        <v>109</v>
      </c>
      <c r="L96" s="2">
        <v>794156170.008793</v>
      </c>
    </row>
    <row r="97" spans="1:12" x14ac:dyDescent="0.35">
      <c r="A97" s="3">
        <v>0.76106194690265583</v>
      </c>
      <c r="B97" s="1" t="s">
        <v>35</v>
      </c>
      <c r="C97" s="2">
        <v>1069155316.97979</v>
      </c>
      <c r="E97" s="1" t="s">
        <v>37</v>
      </c>
      <c r="F97" s="2">
        <v>1058448292.9956</v>
      </c>
      <c r="G97" s="2"/>
      <c r="H97" s="1" t="s">
        <v>85</v>
      </c>
      <c r="I97" s="2">
        <v>617235537.16694605</v>
      </c>
      <c r="K97" s="1" t="s">
        <v>38</v>
      </c>
      <c r="L97" s="2">
        <v>803430870.14947999</v>
      </c>
    </row>
    <row r="98" spans="1:12" x14ac:dyDescent="0.35">
      <c r="A98" s="3">
        <v>0.76991150442477974</v>
      </c>
      <c r="B98" s="1" t="s">
        <v>10</v>
      </c>
      <c r="C98" s="2">
        <v>1080959076.8275399</v>
      </c>
      <c r="E98" s="1" t="s">
        <v>3</v>
      </c>
      <c r="F98" s="2">
        <v>1060645042.83763</v>
      </c>
      <c r="G98" s="2"/>
      <c r="H98" s="1" t="s">
        <v>11</v>
      </c>
      <c r="I98" s="1">
        <v>636657624.36109996</v>
      </c>
      <c r="K98" s="1" t="s">
        <v>2</v>
      </c>
      <c r="L98" s="2">
        <v>812004555.33983803</v>
      </c>
    </row>
    <row r="99" spans="1:12" x14ac:dyDescent="0.35">
      <c r="A99" s="3">
        <v>0.77876106194690364</v>
      </c>
      <c r="B99" s="1" t="s">
        <v>108</v>
      </c>
      <c r="C99" s="2">
        <v>1087428646.8547201</v>
      </c>
      <c r="E99" s="1" t="s">
        <v>72</v>
      </c>
      <c r="F99" s="2">
        <v>1092477386.44855</v>
      </c>
      <c r="G99" s="2"/>
      <c r="H99" s="1" t="s">
        <v>12</v>
      </c>
      <c r="I99" s="2">
        <v>652347835.44564104</v>
      </c>
      <c r="K99" s="1" t="s">
        <v>30</v>
      </c>
      <c r="L99" s="2">
        <v>829010222.33178198</v>
      </c>
    </row>
    <row r="100" spans="1:12" x14ac:dyDescent="0.35">
      <c r="A100" s="3">
        <v>0.78761061946902755</v>
      </c>
      <c r="B100" s="1" t="s">
        <v>41</v>
      </c>
      <c r="C100" s="2">
        <v>1100420866.5238099</v>
      </c>
      <c r="E100" s="1" t="s">
        <v>84</v>
      </c>
      <c r="F100" s="2">
        <v>1116211047.2924399</v>
      </c>
      <c r="G100" s="2"/>
      <c r="H100" s="1" t="s">
        <v>34</v>
      </c>
      <c r="I100" s="2">
        <v>656170905.61067903</v>
      </c>
      <c r="K100" s="1" t="s">
        <v>18</v>
      </c>
      <c r="L100" s="2">
        <v>832596682.29156899</v>
      </c>
    </row>
    <row r="101" spans="1:12" x14ac:dyDescent="0.35">
      <c r="A101" s="3">
        <v>0.79646017699115146</v>
      </c>
      <c r="B101" s="1" t="s">
        <v>32</v>
      </c>
      <c r="C101" s="2">
        <v>1101785115.6168599</v>
      </c>
      <c r="E101" s="1" t="s">
        <v>62</v>
      </c>
      <c r="F101" s="2">
        <v>1120362340.02841</v>
      </c>
      <c r="G101" s="2"/>
      <c r="H101" s="1" t="s">
        <v>41</v>
      </c>
      <c r="I101" s="2">
        <v>694799537.87076199</v>
      </c>
      <c r="K101" s="1" t="s">
        <v>8</v>
      </c>
      <c r="L101" s="2">
        <v>847438990.57462001</v>
      </c>
    </row>
    <row r="102" spans="1:12" x14ac:dyDescent="0.35">
      <c r="A102" s="3">
        <v>0.80530973451327537</v>
      </c>
      <c r="B102" s="1" t="s">
        <v>20</v>
      </c>
      <c r="C102" s="2">
        <v>1118820531.87556</v>
      </c>
      <c r="E102" s="1" t="s">
        <v>107</v>
      </c>
      <c r="F102" s="2">
        <v>1130838342.6159599</v>
      </c>
      <c r="G102" s="2"/>
      <c r="H102" s="1" t="s">
        <v>49</v>
      </c>
      <c r="I102" s="2">
        <v>742563464.50943696</v>
      </c>
      <c r="K102" s="1" t="s">
        <v>73</v>
      </c>
      <c r="L102" s="2">
        <v>860979133.509848</v>
      </c>
    </row>
    <row r="103" spans="1:12" x14ac:dyDescent="0.35">
      <c r="A103" s="3">
        <v>0.81415929203539927</v>
      </c>
      <c r="B103" s="1" t="s">
        <v>16</v>
      </c>
      <c r="C103" s="2">
        <v>1131016220.5461299</v>
      </c>
      <c r="E103" s="1" t="s">
        <v>59</v>
      </c>
      <c r="F103" s="2">
        <v>1131283623.32006</v>
      </c>
      <c r="G103" s="2"/>
      <c r="H103" s="1" t="s">
        <v>28</v>
      </c>
      <c r="I103" s="2">
        <v>749896489.07666397</v>
      </c>
      <c r="K103" s="1" t="s">
        <v>31</v>
      </c>
      <c r="L103" s="2">
        <v>863476059.46982706</v>
      </c>
    </row>
    <row r="104" spans="1:12" x14ac:dyDescent="0.35">
      <c r="A104" s="3">
        <v>0.82300884955752318</v>
      </c>
      <c r="B104" s="1" t="s">
        <v>68</v>
      </c>
      <c r="C104" s="2">
        <v>1145810203.83197</v>
      </c>
      <c r="E104" s="1" t="s">
        <v>102</v>
      </c>
      <c r="F104" s="2">
        <v>1140967163.3427701</v>
      </c>
      <c r="G104" s="2"/>
      <c r="H104" s="1" t="s">
        <v>9</v>
      </c>
      <c r="I104" s="2">
        <v>772807069.05302298</v>
      </c>
      <c r="K104" s="1" t="s">
        <v>91</v>
      </c>
      <c r="L104" s="2">
        <v>867222953.20556498</v>
      </c>
    </row>
    <row r="105" spans="1:12" x14ac:dyDescent="0.35">
      <c r="A105" s="3">
        <v>0.83185840707964709</v>
      </c>
      <c r="B105" s="1" t="s">
        <v>8</v>
      </c>
      <c r="C105" s="2">
        <v>1154569475.35829</v>
      </c>
      <c r="E105" s="1" t="s">
        <v>38</v>
      </c>
      <c r="F105" s="2">
        <v>1146279737.4727001</v>
      </c>
      <c r="G105" s="2"/>
      <c r="H105" s="1" t="s">
        <v>4</v>
      </c>
      <c r="I105" s="2">
        <v>783276189.39933097</v>
      </c>
      <c r="K105" s="1" t="s">
        <v>43</v>
      </c>
      <c r="L105" s="2">
        <v>875474348.40208995</v>
      </c>
    </row>
    <row r="106" spans="1:12" x14ac:dyDescent="0.35">
      <c r="A106" s="3">
        <v>0.840707964601771</v>
      </c>
      <c r="B106" s="1" t="s">
        <v>30</v>
      </c>
      <c r="C106" s="2">
        <v>1168893209.9746799</v>
      </c>
      <c r="E106" s="1" t="s">
        <v>109</v>
      </c>
      <c r="F106" s="1">
        <v>1175635309.19944</v>
      </c>
      <c r="G106" s="2"/>
      <c r="H106" s="1" t="s">
        <v>27</v>
      </c>
      <c r="I106" s="2">
        <v>790791532.37583303</v>
      </c>
      <c r="K106" s="1" t="s">
        <v>92</v>
      </c>
      <c r="L106" s="2">
        <v>904640603.99956095</v>
      </c>
    </row>
    <row r="107" spans="1:12" x14ac:dyDescent="0.35">
      <c r="A107" s="3">
        <v>0.8495575221238949</v>
      </c>
      <c r="B107" s="1" t="s">
        <v>99</v>
      </c>
      <c r="C107" s="2">
        <v>1170352110.3540001</v>
      </c>
      <c r="E107" s="1" t="s">
        <v>1</v>
      </c>
      <c r="F107" s="2">
        <v>1176691737.3731999</v>
      </c>
      <c r="G107" s="2"/>
      <c r="H107" s="1" t="s">
        <v>66</v>
      </c>
      <c r="I107" s="2">
        <v>793873970.03795695</v>
      </c>
      <c r="K107" s="1" t="s">
        <v>108</v>
      </c>
      <c r="L107" s="2">
        <v>909503933.98677099</v>
      </c>
    </row>
    <row r="108" spans="1:12" x14ac:dyDescent="0.35">
      <c r="A108" s="3">
        <v>0.85840707964601881</v>
      </c>
      <c r="B108" s="1" t="s">
        <v>22</v>
      </c>
      <c r="C108" s="2">
        <v>1179391779.6896801</v>
      </c>
      <c r="E108" s="1" t="s">
        <v>22</v>
      </c>
      <c r="F108" s="2">
        <v>1179569909.53951</v>
      </c>
      <c r="G108" s="2"/>
      <c r="H108" s="1" t="s">
        <v>10</v>
      </c>
      <c r="I108" s="2">
        <v>812371333.76229596</v>
      </c>
      <c r="K108" s="1" t="s">
        <v>20</v>
      </c>
      <c r="L108" s="2">
        <v>966122281.57916498</v>
      </c>
    </row>
    <row r="109" spans="1:12" x14ac:dyDescent="0.35">
      <c r="A109" s="3">
        <v>0.86725663716814272</v>
      </c>
      <c r="B109" s="1" t="s">
        <v>17</v>
      </c>
      <c r="C109" s="2">
        <v>1210463269.6922801</v>
      </c>
      <c r="E109" s="1" t="s">
        <v>27</v>
      </c>
      <c r="F109" s="2">
        <v>1185855336.6182899</v>
      </c>
      <c r="G109" s="2"/>
      <c r="H109" s="1" t="s">
        <v>29</v>
      </c>
      <c r="I109" s="2">
        <v>816281680.66342604</v>
      </c>
      <c r="K109" s="1" t="s">
        <v>5</v>
      </c>
      <c r="L109" s="2">
        <v>1065673799.00982</v>
      </c>
    </row>
    <row r="110" spans="1:12" x14ac:dyDescent="0.35">
      <c r="A110" s="3">
        <v>0.87610619469026663</v>
      </c>
      <c r="B110" s="1" t="s">
        <v>56</v>
      </c>
      <c r="C110" s="2">
        <v>1211703240.1549101</v>
      </c>
      <c r="E110" s="1" t="s">
        <v>28</v>
      </c>
      <c r="F110" s="2">
        <v>1197709295.4478199</v>
      </c>
      <c r="G110" s="2"/>
      <c r="H110" s="1" t="s">
        <v>89</v>
      </c>
      <c r="I110" s="2">
        <v>895854848.142169</v>
      </c>
      <c r="K110" s="1" t="s">
        <v>39</v>
      </c>
      <c r="L110" s="2">
        <v>1086267535.2167599</v>
      </c>
    </row>
    <row r="111" spans="1:12" x14ac:dyDescent="0.35">
      <c r="A111" s="3">
        <v>0.88495575221239053</v>
      </c>
      <c r="B111" s="1" t="s">
        <v>39</v>
      </c>
      <c r="C111" s="2">
        <v>1349746891.4993801</v>
      </c>
      <c r="E111" s="1" t="s">
        <v>58</v>
      </c>
      <c r="F111" s="2">
        <v>1261316119.9318299</v>
      </c>
      <c r="G111" s="2"/>
      <c r="H111" s="1" t="s">
        <v>22</v>
      </c>
      <c r="I111" s="2">
        <v>950044607.23668003</v>
      </c>
      <c r="K111" s="1" t="s">
        <v>1</v>
      </c>
      <c r="L111" s="2">
        <v>1105000104.2074299</v>
      </c>
    </row>
    <row r="112" spans="1:12" x14ac:dyDescent="0.35">
      <c r="A112" s="3">
        <v>0.89380530973451444</v>
      </c>
      <c r="B112" s="1" t="s">
        <v>66</v>
      </c>
      <c r="C112" s="2">
        <v>1488755351.0776899</v>
      </c>
      <c r="E112" s="1" t="s">
        <v>33</v>
      </c>
      <c r="F112" s="2">
        <v>1282081987.93806</v>
      </c>
      <c r="G112" s="2"/>
      <c r="H112" s="1" t="s">
        <v>18</v>
      </c>
      <c r="I112" s="2">
        <v>958754446.672212</v>
      </c>
      <c r="K112" s="1" t="s">
        <v>29</v>
      </c>
      <c r="L112" s="2">
        <v>1162075198.9380701</v>
      </c>
    </row>
    <row r="113" spans="1:12" x14ac:dyDescent="0.35">
      <c r="A113" s="3">
        <v>0.90265486725663835</v>
      </c>
      <c r="B113" s="1" t="s">
        <v>13</v>
      </c>
      <c r="C113" s="2">
        <v>1496211874.2392199</v>
      </c>
      <c r="E113" s="1" t="s">
        <v>15</v>
      </c>
      <c r="F113" s="2">
        <v>1403530764.8535399</v>
      </c>
      <c r="G113" s="2"/>
      <c r="H113" s="1" t="s">
        <v>6</v>
      </c>
      <c r="I113" s="2">
        <v>1014607419.35447</v>
      </c>
      <c r="K113" s="1" t="s">
        <v>62</v>
      </c>
      <c r="L113" s="2">
        <v>1265238889.14113</v>
      </c>
    </row>
    <row r="114" spans="1:12" x14ac:dyDescent="0.35">
      <c r="A114" s="3">
        <v>0.91150442477876226</v>
      </c>
      <c r="B114" s="1" t="s">
        <v>29</v>
      </c>
      <c r="C114" s="2">
        <v>1518143407.9267299</v>
      </c>
      <c r="E114" s="1" t="s">
        <v>69</v>
      </c>
      <c r="F114" s="2">
        <v>1409171960.48915</v>
      </c>
      <c r="G114" s="2"/>
      <c r="H114" s="1" t="s">
        <v>33</v>
      </c>
      <c r="I114" s="2">
        <v>1025924953.82402</v>
      </c>
      <c r="K114" s="1" t="s">
        <v>66</v>
      </c>
      <c r="L114" s="2">
        <v>1303787499.4702401</v>
      </c>
    </row>
    <row r="115" spans="1:12" x14ac:dyDescent="0.35">
      <c r="A115" s="3">
        <v>0.92035398230088616</v>
      </c>
      <c r="B115" s="1" t="s">
        <v>26</v>
      </c>
      <c r="C115" s="2">
        <v>1529727773.6187301</v>
      </c>
      <c r="E115" s="1" t="s">
        <v>13</v>
      </c>
      <c r="F115" s="2">
        <v>1427655714.4175999</v>
      </c>
      <c r="G115" s="2"/>
      <c r="H115" s="1" t="s">
        <v>37</v>
      </c>
      <c r="I115" s="2">
        <v>1165537612.8745</v>
      </c>
      <c r="K115" s="1" t="s">
        <v>22</v>
      </c>
      <c r="L115" s="2">
        <v>1319233376.56792</v>
      </c>
    </row>
    <row r="116" spans="1:12" x14ac:dyDescent="0.35">
      <c r="A116" s="3">
        <v>0.92920353982301007</v>
      </c>
      <c r="B116" s="1" t="s">
        <v>3</v>
      </c>
      <c r="C116" s="2">
        <v>1571958295.9772201</v>
      </c>
      <c r="E116" s="1" t="s">
        <v>21</v>
      </c>
      <c r="F116" s="2">
        <v>1471326767.65973</v>
      </c>
      <c r="G116" s="2"/>
      <c r="H116" s="1" t="s">
        <v>20</v>
      </c>
      <c r="I116" s="2">
        <v>1181051971.9307799</v>
      </c>
      <c r="K116" s="1" t="s">
        <v>40</v>
      </c>
      <c r="L116" s="2">
        <v>1320580988.2632101</v>
      </c>
    </row>
    <row r="117" spans="1:12" x14ac:dyDescent="0.35">
      <c r="A117" s="3">
        <v>0.93805309734513398</v>
      </c>
      <c r="B117" s="1" t="s">
        <v>62</v>
      </c>
      <c r="C117" s="2">
        <v>1581091108.69819</v>
      </c>
      <c r="E117" s="1" t="s">
        <v>32</v>
      </c>
      <c r="F117" s="2">
        <v>1550577250.33284</v>
      </c>
      <c r="G117" s="2"/>
      <c r="H117" s="1" t="s">
        <v>13</v>
      </c>
      <c r="I117" s="2">
        <v>1184597522.9383299</v>
      </c>
      <c r="K117" s="1" t="s">
        <v>26</v>
      </c>
      <c r="L117" s="2">
        <v>1461445133.11639</v>
      </c>
    </row>
    <row r="118" spans="1:12" x14ac:dyDescent="0.35">
      <c r="A118" s="3">
        <v>0.94690265486725789</v>
      </c>
      <c r="B118" s="1" t="s">
        <v>40</v>
      </c>
      <c r="C118" s="2">
        <v>1585070935.00244</v>
      </c>
      <c r="E118" s="1" t="s">
        <v>56</v>
      </c>
      <c r="F118" s="2">
        <v>1610776764.03807</v>
      </c>
      <c r="G118" s="2"/>
      <c r="H118" s="1" t="s">
        <v>1</v>
      </c>
      <c r="I118" s="2">
        <v>1262576397.8798001</v>
      </c>
      <c r="K118" s="1" t="s">
        <v>13</v>
      </c>
      <c r="L118" s="2">
        <v>1470160489.8706801</v>
      </c>
    </row>
    <row r="119" spans="1:12" x14ac:dyDescent="0.35">
      <c r="A119" s="3">
        <v>0.95575221238938179</v>
      </c>
      <c r="B119" s="1" t="s">
        <v>21</v>
      </c>
      <c r="C119" s="2">
        <v>1594068025.61641</v>
      </c>
      <c r="E119" s="1" t="s">
        <v>5</v>
      </c>
      <c r="F119" s="2">
        <v>1614521244.7383699</v>
      </c>
      <c r="G119" s="2"/>
      <c r="H119" s="1" t="s">
        <v>3</v>
      </c>
      <c r="I119" s="2">
        <v>1264511430.2467101</v>
      </c>
      <c r="K119" s="1" t="s">
        <v>3</v>
      </c>
      <c r="L119" s="2">
        <v>1483834029.0812199</v>
      </c>
    </row>
    <row r="120" spans="1:12" x14ac:dyDescent="0.35">
      <c r="A120" s="3">
        <v>0.9646017699115057</v>
      </c>
      <c r="B120" s="1" t="s">
        <v>5</v>
      </c>
      <c r="C120" s="2">
        <v>1608869612.85656</v>
      </c>
      <c r="E120" s="1" t="s">
        <v>85</v>
      </c>
      <c r="F120" s="2">
        <v>1620948679.5288799</v>
      </c>
      <c r="G120" s="2"/>
      <c r="H120" s="1" t="s">
        <v>32</v>
      </c>
      <c r="I120" s="2">
        <v>1279011979.9075301</v>
      </c>
      <c r="K120" s="1" t="s">
        <v>19</v>
      </c>
      <c r="L120" s="2">
        <v>1493325805.9122801</v>
      </c>
    </row>
    <row r="121" spans="1:12" x14ac:dyDescent="0.35">
      <c r="A121" s="3">
        <v>0.97345132743362961</v>
      </c>
      <c r="B121" s="1" t="s">
        <v>19</v>
      </c>
      <c r="C121" s="2">
        <v>1646073197.20525</v>
      </c>
      <c r="E121" s="1" t="s">
        <v>66</v>
      </c>
      <c r="F121" s="2">
        <v>1771690383.59182</v>
      </c>
      <c r="G121" s="2"/>
      <c r="H121" s="1" t="s">
        <v>21</v>
      </c>
      <c r="I121" s="2">
        <v>1439996178.1275001</v>
      </c>
      <c r="K121" s="1" t="s">
        <v>37</v>
      </c>
      <c r="L121" s="2">
        <v>1503012324.3377299</v>
      </c>
    </row>
    <row r="122" spans="1:12" x14ac:dyDescent="0.35">
      <c r="A122" s="3">
        <v>0.98230088495575352</v>
      </c>
      <c r="B122" s="1" t="s">
        <v>37</v>
      </c>
      <c r="C122" s="2">
        <v>1646942826.6447501</v>
      </c>
      <c r="E122" s="1" t="s">
        <v>34</v>
      </c>
      <c r="F122" s="2">
        <v>1793958747.0867901</v>
      </c>
      <c r="G122" s="2"/>
      <c r="H122" s="1" t="s">
        <v>5</v>
      </c>
      <c r="I122" s="2">
        <v>1564792569.4021499</v>
      </c>
      <c r="K122" s="1" t="s">
        <v>69</v>
      </c>
      <c r="L122" s="2">
        <v>1508103331.4558301</v>
      </c>
    </row>
    <row r="123" spans="1:12" x14ac:dyDescent="0.35">
      <c r="A123" s="3">
        <v>0.99115044247787742</v>
      </c>
      <c r="B123" s="1" t="s">
        <v>34</v>
      </c>
      <c r="C123" s="2">
        <v>1830139420.69719</v>
      </c>
      <c r="E123" s="1" t="s">
        <v>96</v>
      </c>
      <c r="F123" s="2">
        <v>5428605612.0438099</v>
      </c>
      <c r="G123" s="2"/>
      <c r="H123" s="1" t="s">
        <v>19</v>
      </c>
      <c r="I123" s="2">
        <v>1713912778.7073801</v>
      </c>
      <c r="K123" s="1" t="s">
        <v>34</v>
      </c>
      <c r="L123" s="2">
        <v>1534847247.2946401</v>
      </c>
    </row>
    <row r="124" spans="1:12" x14ac:dyDescent="0.35">
      <c r="A124" s="3">
        <v>1.0000000000000013</v>
      </c>
      <c r="B124" s="1" t="s">
        <v>69</v>
      </c>
      <c r="C124" s="2">
        <v>1955524681.7929499</v>
      </c>
      <c r="E124" s="1" t="s">
        <v>95</v>
      </c>
      <c r="F124" s="2">
        <v>5590931298.9376802</v>
      </c>
      <c r="G124" s="2"/>
      <c r="H124" s="1" t="s">
        <v>2</v>
      </c>
      <c r="I124" s="2">
        <v>1878033469.0146301</v>
      </c>
      <c r="K124" s="1" t="s">
        <v>21</v>
      </c>
      <c r="L124" s="2">
        <v>1693002596.5488</v>
      </c>
    </row>
  </sheetData>
  <sortState xmlns:xlrd2="http://schemas.microsoft.com/office/spreadsheetml/2017/richdata2" ref="K12:L124">
    <sortCondition ref="L12:L124"/>
  </sortState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About</vt:lpstr>
      <vt:lpstr>Summary tables</vt:lpstr>
      <vt:lpstr>Grid use model scenarios</vt:lpstr>
      <vt:lpstr>Other costs</vt:lpstr>
      <vt:lpstr>Investment efficiencies</vt:lpstr>
      <vt:lpstr>Total surplus - mean over time</vt:lpstr>
      <vt:lpstr>Consumer surplus net of transfr</vt:lpstr>
      <vt:lpstr>Consumer surplus</vt:lpstr>
      <vt:lpstr>Total surplus</vt:lpstr>
      <vt:lpstr>Net effects</vt:lpstr>
      <vt:lpstr>Batteries</vt:lpstr>
      <vt:lpstr>Revenue</vt:lpstr>
      <vt:lpstr>Transmission costs</vt:lpstr>
      <vt:lpstr>All effects</vt:lpstr>
      <vt:lpstr>Central_weighted</vt:lpstr>
      <vt:lpstr>Alternative_weighted</vt:lpstr>
      <vt:lpstr>Future_only_weighted</vt:lpstr>
      <vt:lpstr>HVDC_only_weighted</vt:lpstr>
      <vt:lpstr>'Other costs'!_ftnref1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Stephenson</dc:creator>
  <cp:lastModifiedBy>Jean-Pierre de Raad</cp:lastModifiedBy>
  <dcterms:created xsi:type="dcterms:W3CDTF">2020-03-08T20:00:04Z</dcterms:created>
  <dcterms:modified xsi:type="dcterms:W3CDTF">2020-04-16T03:33:53Z</dcterms:modified>
</cp:coreProperties>
</file>