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720" windowHeight="12600"/>
  </bookViews>
  <sheets>
    <sheet name="steps for checking" sheetId="2" r:id="rId1"/>
    <sheet name="step 4 checking" sheetId="1" r:id="rId2"/>
    <sheet name="some checks" sheetId="3" r:id="rId3"/>
    <sheet name="emails" sheetId="4" r:id="rId4"/>
  </sheets>
  <definedNames>
    <definedName name="_MailOriginal" localSheetId="2">'some checks'!$C$173</definedName>
  </definedNames>
  <calcPr calcId="145621"/>
</workbook>
</file>

<file path=xl/calcChain.xml><?xml version="1.0" encoding="utf-8"?>
<calcChain xmlns="http://schemas.openxmlformats.org/spreadsheetml/2006/main">
  <c r="AN319" i="3" l="1"/>
  <c r="AM319" i="3"/>
  <c r="AL319" i="3"/>
  <c r="F317" i="3" l="1"/>
  <c r="AH319" i="3"/>
  <c r="D317" i="3"/>
  <c r="F319" i="3"/>
  <c r="D319" i="3"/>
  <c r="V470" i="3" l="1"/>
  <c r="V466" i="3"/>
  <c r="V462" i="3"/>
  <c r="V458" i="3"/>
  <c r="M470" i="3"/>
  <c r="M466" i="3"/>
  <c r="M462" i="3"/>
  <c r="M458" i="3"/>
  <c r="H67" i="3" l="1"/>
  <c r="H66" i="3"/>
  <c r="D94" i="3" s="1"/>
  <c r="H65" i="3"/>
  <c r="H64" i="3"/>
  <c r="H63" i="3"/>
  <c r="H61" i="3"/>
  <c r="H60" i="3"/>
  <c r="D93" i="3" s="1"/>
  <c r="H59" i="3"/>
  <c r="H58" i="3"/>
  <c r="H57" i="3"/>
  <c r="H55" i="3"/>
  <c r="H54" i="3"/>
  <c r="H53" i="3"/>
  <c r="H52" i="3"/>
  <c r="H51" i="3"/>
  <c r="H49" i="3"/>
  <c r="H48" i="3"/>
  <c r="D95" i="3" s="1"/>
  <c r="H47" i="3"/>
  <c r="D96" i="3" s="1"/>
  <c r="H46" i="3"/>
  <c r="H45" i="3"/>
  <c r="C9" i="3"/>
  <c r="D98" i="3" l="1"/>
  <c r="J46" i="3"/>
  <c r="K46" i="3" s="1"/>
</calcChain>
</file>

<file path=xl/sharedStrings.xml><?xml version="1.0" encoding="utf-8"?>
<sst xmlns="http://schemas.openxmlformats.org/spreadsheetml/2006/main" count="1098" uniqueCount="707">
  <si>
    <t>Model</t>
  </si>
  <si>
    <t>File name</t>
  </si>
  <si>
    <t>CostFunctionEstimation.R</t>
  </si>
  <si>
    <t>TOU_model_final_draft.R</t>
  </si>
  <si>
    <t>What to check</t>
  </si>
  <si>
    <t>Who</t>
  </si>
  <si>
    <t>1. Check they are using the correct theoretical models (as set out in working paper) for what they are wanting to achieve and how they fit together</t>
  </si>
  <si>
    <t>3. Check the input data (files that feed into code against source data)</t>
  </si>
  <si>
    <t>DONE ALREADY</t>
  </si>
  <si>
    <t>Brian</t>
  </si>
  <si>
    <t>Stage 1 model in demand system</t>
  </si>
  <si>
    <t>Cost functions - industries</t>
  </si>
  <si>
    <t>Dynamic fixed effects</t>
  </si>
  <si>
    <t>glm</t>
  </si>
  <si>
    <t>Stage 2 model in demand system</t>
  </si>
  <si>
    <t>TOU demand at mass market nodes</t>
  </si>
  <si>
    <t>laaids</t>
  </si>
  <si>
    <t>TOU demand at industrial nodes</t>
  </si>
  <si>
    <t>plm</t>
  </si>
  <si>
    <t>Linear models for panel data estimated using the lm function on transformed data</t>
  </si>
  <si>
    <t>Technical details of the model</t>
  </si>
  <si>
    <t>What its trying to estimate</t>
  </si>
  <si>
    <t>Consumers choose between consuming energy and consuming other goods</t>
  </si>
  <si>
    <t>expenditure function for Industries (log transformed)</t>
  </si>
  <si>
    <t>expenditure function for mass market (log transformed)</t>
  </si>
  <si>
    <t>demand for each energy type (grid exported electricity, distributed generation, reticulated gas, peak, shoulder, off-peak) is measured in terms of its share in total energy</t>
  </si>
  <si>
    <t>The coefficients from this model feed into the calculation of demand elasticities</t>
  </si>
  <si>
    <t>the price elasticity measured by this model is multiplied by the TOU elasticities calculated from stage 2 to get an overall price elasticity</t>
  </si>
  <si>
    <t>demand functions in share form, for Industries</t>
  </si>
  <si>
    <t>demand functions in share form, for mass market</t>
  </si>
  <si>
    <t>Estimated Model (R code used)</t>
  </si>
  <si>
    <t>Beta coefs sum to 1</t>
  </si>
  <si>
    <t>linear approximation to the Almost Ideal Demand System</t>
  </si>
  <si>
    <t>4. Check demand system models.
Check the models in the code correspond to the empirical models as set out in the working paper ('Electricity demand models' doc), check the variables are consistent with the empirical model specification, check no basic mistakes in code (ie, data manipulation) - so variables in the model are calculated correctly and correspond to that set out in the doc</t>
  </si>
  <si>
    <t>2. Check empirical models (as set out in the 'Electricity demand models' doc and in Appendix A) are consistent with theoretical models</t>
  </si>
  <si>
    <t>Cross-price coefs are symmetric</t>
  </si>
  <si>
    <t>Calculation of price elasticities yields correct numbers (as in Table 2) based on estimated coefs, share values, and formula in doc (pg 4)</t>
  </si>
  <si>
    <t>checked</t>
  </si>
  <si>
    <t>Prices in the model are prices relative to the price of intermediaries</t>
  </si>
  <si>
    <t>dependent variables are shares of expenditure</t>
  </si>
  <si>
    <t>Check input data to model is as set out in eqn in doc (pg 5 - list of variables below eqn), inc natural log of price, earnings and demand variables, and heating degree days is ratio as set out on pg 5</t>
  </si>
  <si>
    <t>check adjusted R squared is as reported in table 4</t>
  </si>
  <si>
    <t>check coefs are as reported in table 4</t>
  </si>
  <si>
    <t>check values in table 3</t>
  </si>
  <si>
    <t>NOT checking</t>
  </si>
  <si>
    <t>Not checking the expenditure data is correct (assuming Brian has done)</t>
  </si>
  <si>
    <t>Not checking the price data is correct (assuming Brian has done)</t>
  </si>
  <si>
    <t>spot check when run code versus table values</t>
  </si>
  <si>
    <t>run separate code to check this</t>
  </si>
  <si>
    <t>generalized linear models, seemingly unrelated regression (SUR).
The SUR model can be viewed as either the simplification of the general linear model where certain coefficients in matrix are restricted to be equal to zero</t>
  </si>
  <si>
    <t>Julia (+ Anthea)</t>
  </si>
  <si>
    <t>Equations set out in code (glm) is as set out in doc (pg 2)</t>
  </si>
  <si>
    <t>check eqn in code (plm) is as set out on pg 5</t>
  </si>
  <si>
    <t>Not checking that eqns in doc are correctly specified (ie, according to theory)</t>
  </si>
  <si>
    <t>Check coefs from code are the same as that listed on pg 8</t>
  </si>
  <si>
    <t>Not checking the assertion that coefs all have intuitively reasonable values (list on pg 8)</t>
  </si>
  <si>
    <t>Not checking price index used to deflate expenditure</t>
  </si>
  <si>
    <t>check independent variables are as specified on pg 9 (as in model, described below the model e.g. expenditure has been deflated by a price index)</t>
  </si>
  <si>
    <t>Not checking hydro storage data and heating degree days data is correct (assuming Brian did this)</t>
  </si>
  <si>
    <t>check dummy variable is included in the model in the code</t>
  </si>
  <si>
    <t>check results from model from running code correspond to results in table 5</t>
  </si>
  <si>
    <t>check elasticities in tables 6 and 7 (put parameter values from running the model into the elasticity formulas as set out on pgs 10-11)</t>
  </si>
  <si>
    <t>6. Check output data (results)</t>
  </si>
  <si>
    <t>Not checking the time of use demand parameters are adjusted to account for the Tiwai effect when calculating final elasticities (as above, this should be checked in step 6 when check table 28 in the main paper)</t>
  </si>
  <si>
    <t xml:space="preserve">Not checking the combining of stage 1 and stage 2 models - the calculated elasticities from combining these 2 stages should be checked at the output/results checking stage (ie, step 6, when checking tables 27 and 28 in the main paper) </t>
  </si>
  <si>
    <t>Not checking calculation of transmission charges (assuming Brian has done this) as set out on pg 8</t>
  </si>
  <si>
    <t>Not checking calculation of times of use (ie cluster analysis)</t>
  </si>
  <si>
    <t>Not checking calculation of consumption of energy produced off-grid (as explained on pg 9) (assuming Brian has checked)</t>
  </si>
  <si>
    <t>sK</t>
  </si>
  <si>
    <t>sL</t>
  </si>
  <si>
    <t>sE</t>
  </si>
  <si>
    <t>sN</t>
  </si>
  <si>
    <t>sM</t>
  </si>
  <si>
    <t>(row 1 in dataset called df)</t>
  </si>
  <si>
    <t>data loaded using code:</t>
  </si>
  <si>
    <t>df&lt;-read.csv('Cost_data.csv',stringsAsFactors = F)</t>
  </si>
  <si>
    <t>input data has columns called sK, sL, sE, sN, sM - checked the first row of these and they sum to 1 (see 'some checks' sheet), so appear to be shares. Checked these columns are used in the model (y=costs$sX, y is used as dependent variable in glm)</t>
  </si>
  <si>
    <t>Checked - this happens in code:
costs=df%&gt;%
  group_by(Industry)%&gt;%
  mutate(PK_PM= log(PK/PM)) %&gt;%
  mutate(PL_PM= log(PL/PM)) %&gt;%
  mutate(PE_PM= log(PE/PM)) %&gt;%
  mutate(PN_PM= log(PN/PM))</t>
  </si>
  <si>
    <t>Number of check for reference</t>
  </si>
  <si>
    <t>Number of check</t>
  </si>
  <si>
    <t>these are the log of the relative prices - check they are supposed to be (doesn't say anywhere that relative prices are log transformed)</t>
  </si>
  <si>
    <t>To check with John</t>
  </si>
  <si>
    <t>equations are given by the code:</t>
  </si>
  <si>
    <t>costs_pooled&lt;-bind_rows(</t>
  </si>
  <si>
    <t xml:space="preserve">  tibble(</t>
  </si>
  <si>
    <t xml:space="preserve">    y = costs$sK,</t>
  </si>
  <si>
    <t xml:space="preserve">    K = 1,</t>
  </si>
  <si>
    <t xml:space="preserve">    L = 0,</t>
  </si>
  <si>
    <t xml:space="preserve">    E = 0,</t>
  </si>
  <si>
    <t xml:space="preserve">    N = 0,</t>
  </si>
  <si>
    <t xml:space="preserve">    KK = costs$PK_PM,</t>
  </si>
  <si>
    <t xml:space="preserve">    KL = costs$PL_PM,</t>
  </si>
  <si>
    <t xml:space="preserve">    KE = costs$PE_PM,</t>
  </si>
  <si>
    <t xml:space="preserve">    KN = costs$PN_PM,</t>
  </si>
  <si>
    <t xml:space="preserve">    LL = 0,</t>
  </si>
  <si>
    <t xml:space="preserve">    LE = 0,</t>
  </si>
  <si>
    <t xml:space="preserve">    LN = 0,</t>
  </si>
  <si>
    <t xml:space="preserve">    EE = 0,</t>
  </si>
  <si>
    <t xml:space="preserve">    EN = 0,</t>
  </si>
  <si>
    <t xml:space="preserve">    NN = 0,</t>
  </si>
  <si>
    <t xml:space="preserve">    Industry = costs$Industry,</t>
  </si>
  <si>
    <t xml:space="preserve">    Year = costs$Year</t>
  </si>
  <si>
    <t xml:space="preserve">  ),</t>
  </si>
  <si>
    <t xml:space="preserve">    y = costs$sL,</t>
  </si>
  <si>
    <t xml:space="preserve">    K = 0,</t>
  </si>
  <si>
    <t xml:space="preserve">    L = 1,</t>
  </si>
  <si>
    <t xml:space="preserve">    KK = 0,</t>
  </si>
  <si>
    <t xml:space="preserve">    KL = costs$PK_PM,</t>
  </si>
  <si>
    <t xml:space="preserve">    KE = 0,</t>
  </si>
  <si>
    <t xml:space="preserve">    KN = 0,</t>
  </si>
  <si>
    <t xml:space="preserve">    LL = costs$PL_PM,</t>
  </si>
  <si>
    <t xml:space="preserve">    LE = costs$PE_PM,</t>
  </si>
  <si>
    <t xml:space="preserve">    LN = costs$PN_PM,</t>
  </si>
  <si>
    <t xml:space="preserve">    y = costs$sE,</t>
  </si>
  <si>
    <t xml:space="preserve">    E = 1,</t>
  </si>
  <si>
    <t xml:space="preserve">    KL = 0,</t>
  </si>
  <si>
    <t xml:space="preserve">    KE = costs$PK_PM,</t>
  </si>
  <si>
    <t xml:space="preserve">    LE = costs$PL_PM,</t>
  </si>
  <si>
    <t xml:space="preserve">    EE = costs$PE_PM,</t>
  </si>
  <si>
    <t xml:space="preserve">    EN = costs$PN_PM,</t>
  </si>
  <si>
    <t xml:space="preserve">    y = costs$sN,</t>
  </si>
  <si>
    <t xml:space="preserve">    N = 1,</t>
  </si>
  <si>
    <t xml:space="preserve">    KN = costs$PK_PM,</t>
  </si>
  <si>
    <t xml:space="preserve">    LN = costs$PL_PM,</t>
  </si>
  <si>
    <t xml:space="preserve">    EN = costs$PE_PM,</t>
  </si>
  <si>
    <t xml:space="preserve">    NN = costs$PN_PM,</t>
  </si>
  <si>
    <t xml:space="preserve">  )</t>
  </si>
  <si>
    <t>)</t>
  </si>
  <si>
    <t>pooledreg = glm(</t>
  </si>
  <si>
    <t xml:space="preserve">  y ~ 0 + K + L + E + N + KK + KL + KE + KN + LL + LE + LN + EE + EN + NN,</t>
  </si>
  <si>
    <t xml:space="preserve">  data = subset(costs_pooled,Industry=="ALL")</t>
  </si>
  <si>
    <t>Implied equations from this code are:</t>
  </si>
  <si>
    <t>Coefficients:</t>
  </si>
  <si>
    <t xml:space="preserve">    Estimate Std. Error t value Pr(&gt;|t|)    </t>
  </si>
  <si>
    <t>K   0.242101   0.002037 118.843  &lt; 2e-16 ***</t>
  </si>
  <si>
    <t>L   0.251153   0.002165 115.984  &lt; 2e-16 ***</t>
  </si>
  <si>
    <t>E   0.008112   0.002139   3.793 0.000263 ***</t>
  </si>
  <si>
    <t xml:space="preserve">N   0.003602   0.002103   1.713 0.090061 .  </t>
  </si>
  <si>
    <t>KK  0.098485   0.011185   8.805 6.37e-14 ***</t>
  </si>
  <si>
    <t xml:space="preserve">KL  0.007448   0.007956   0.936 0.351577    </t>
  </si>
  <si>
    <t xml:space="preserve">KE  0.025059   0.012828   1.954 0.053728 .  </t>
  </si>
  <si>
    <t xml:space="preserve">KN  0.018367   0.008982   2.045 0.043674 *  </t>
  </si>
  <si>
    <t>LL  0.085310   0.011131   7.664 1.61e-11 ***</t>
  </si>
  <si>
    <t xml:space="preserve">LE -0.000234   0.011608  -0.020 0.983961    </t>
  </si>
  <si>
    <t xml:space="preserve">LN -0.027214   0.010673  -2.550 0.012394 *  </t>
  </si>
  <si>
    <t xml:space="preserve">EE -0.009596   0.023346  -0.411 0.681989    </t>
  </si>
  <si>
    <t xml:space="preserve">EN -0.026256   0.012679  -2.071 0.041115 *  </t>
  </si>
  <si>
    <t xml:space="preserve">NN  0.019484   0.014719   1.324 0.188804  </t>
  </si>
  <si>
    <r>
      <t xml:space="preserve">sK = </t>
    </r>
    <r>
      <rPr>
        <sz val="11"/>
        <color theme="1"/>
        <rFont val="Calibri"/>
        <family val="2"/>
      </rPr>
      <t>βk+δkklog(PK/PM)+δkllog(PL/PM)+δkelog(PE/PM)+δknlog(PN/PM)</t>
    </r>
  </si>
  <si>
    <r>
      <t>sL = βl+</t>
    </r>
    <r>
      <rPr>
        <sz val="11"/>
        <color theme="1"/>
        <rFont val="Calibri"/>
        <family val="2"/>
      </rPr>
      <t>δlklog(PK/PM)+δlllog(PL/PM)+δlelog(PE/PM)+δlnlog(PN/PM)</t>
    </r>
  </si>
  <si>
    <r>
      <t>sE = βe+</t>
    </r>
    <r>
      <rPr>
        <sz val="11"/>
        <color theme="1"/>
        <rFont val="Calibri"/>
        <family val="2"/>
      </rPr>
      <t>δeklog(PK/PM)+δellog(PL/PM)+δeelog(PE/PM)+δenlog(PN/PM)</t>
    </r>
  </si>
  <si>
    <r>
      <t>sN = βn+</t>
    </r>
    <r>
      <rPr>
        <sz val="11"/>
        <color theme="1"/>
        <rFont val="Calibri"/>
        <family val="2"/>
      </rPr>
      <t>δnklog(PK/PM)+δnllog(PL/PM)+δnelog(PE/PM)+δnnlog(PN/PM)</t>
    </r>
  </si>
  <si>
    <t>so:</t>
  </si>
  <si>
    <t>βk</t>
  </si>
  <si>
    <t>δkk</t>
  </si>
  <si>
    <t>δke</t>
  </si>
  <si>
    <t>δkn</t>
  </si>
  <si>
    <t>βl</t>
  </si>
  <si>
    <t>δlk</t>
  </si>
  <si>
    <t>δll</t>
  </si>
  <si>
    <t>δle</t>
  </si>
  <si>
    <t>δln</t>
  </si>
  <si>
    <t>βe</t>
  </si>
  <si>
    <t>δek</t>
  </si>
  <si>
    <t>δel</t>
  </si>
  <si>
    <t>δee</t>
  </si>
  <si>
    <t>δen</t>
  </si>
  <si>
    <t>βn</t>
  </si>
  <si>
    <t>δnk</t>
  </si>
  <si>
    <t>δnl</t>
  </si>
  <si>
    <t>δkl</t>
  </si>
  <si>
    <t>δne</t>
  </si>
  <si>
    <t>δnn</t>
  </si>
  <si>
    <t>beta coefs sum to 1:</t>
  </si>
  <si>
    <t>the implied beta coefficient of intermediate goods is higher than all other beta coefficients</t>
  </si>
  <si>
    <t>checked (for details see 'some checks' sheet)</t>
  </si>
  <si>
    <t>Not checking the price elasticity eqn on pg 4 is correct. Also assuming share values are correct in table 2</t>
  </si>
  <si>
    <t>ηEE =</t>
  </si>
  <si>
    <t>summary(pooledreg) (all industries)</t>
  </si>
  <si>
    <t>ηEN =</t>
  </si>
  <si>
    <t>ηEK =</t>
  </si>
  <si>
    <t>K</t>
  </si>
  <si>
    <t>L</t>
  </si>
  <si>
    <t>E</t>
  </si>
  <si>
    <t>N</t>
  </si>
  <si>
    <t>KK</t>
  </si>
  <si>
    <t>KL</t>
  </si>
  <si>
    <t>KE</t>
  </si>
  <si>
    <t>KN</t>
  </si>
  <si>
    <t>LL</t>
  </si>
  <si>
    <t>LE</t>
  </si>
  <si>
    <t>LN</t>
  </si>
  <si>
    <t>EE</t>
  </si>
  <si>
    <t>EN</t>
  </si>
  <si>
    <t>NN</t>
  </si>
  <si>
    <t>estimate</t>
  </si>
  <si>
    <t>std. error</t>
  </si>
  <si>
    <t>p value</t>
  </si>
  <si>
    <t>t value</t>
  </si>
  <si>
    <t>ηKL =</t>
  </si>
  <si>
    <t>checked (for details see 'some checks' sheet). Also checked output against table 1</t>
  </si>
  <si>
    <t>averages over all years:</t>
  </si>
  <si>
    <t>John has calculated the elasticity in each year and then taken the average</t>
  </si>
  <si>
    <t>In the paper, it says that elasticities are calculated at cost share means. In the code, the elasticities are calculated for each year and then the average of these reported in the table</t>
  </si>
  <si>
    <t>Also these elasticities are not symmetric - should they be?????</t>
  </si>
  <si>
    <t>Not checking that eqn in doc is correctly specified (ie, according to theory). Checked the final model only (as John specified in 'About' notes)</t>
  </si>
  <si>
    <t>According to code, dependent variable is:</t>
  </si>
  <si>
    <t>lnMWPerICP =</t>
  </si>
  <si>
    <t>log((GridPeakMW+DGPeakMW+GridShoulderMW+DGShoulderMW+GridOffpeakMW+DGOffpeakMW)/ICPs)</t>
  </si>
  <si>
    <t>Variables GridPeakMW,DGPeakMW,GridShoulderMW,DGShoulderMW,GridOffpeakMW,DGOffpeakMW</t>
  </si>
  <si>
    <t>are in data that is read in (from csv 'tou_data_deflated_v4.csv') - assuming Brian checked these</t>
  </si>
  <si>
    <t>is in the data that is read in (from csv 'earnings.csv') - assuming Brian checked this</t>
  </si>
  <si>
    <t xml:space="preserve">data df is by year and region (checked by visual inspection of first 20 rows, after data manipulation up to line 114 in code). </t>
  </si>
  <si>
    <t>In the paper, John calls the dependent variable 'annual grid export demand per ICP by network reporting region'</t>
  </si>
  <si>
    <t>Check values where transformed/calculated in the code - otherwise assume input data is correct (assume Brian checked this)</t>
  </si>
  <si>
    <t xml:space="preserve">lnPrice = </t>
  </si>
  <si>
    <t>log(Price)</t>
  </si>
  <si>
    <t>Price=</t>
  </si>
  <si>
    <t>AllExp/(GridPeakMW+DGPeakMW+GridShoulderMW+DGShoulderMW+GridOffpeakMW+DGOffpeakMW)</t>
  </si>
  <si>
    <t>AllExp is total expenditure and is read in (from csv 'tou_data_deflated_v4.csv') - assuming Brian checked this</t>
  </si>
  <si>
    <t>(questions as above for lnMWPerICP)</t>
  </si>
  <si>
    <t>Model includes lag(lnMWPerICP,1) - consistent with lagged demand specified in the paper</t>
  </si>
  <si>
    <t>employee earnings per ICP (by region):</t>
  </si>
  <si>
    <t>included in the model is lnEarnPerICP</t>
  </si>
  <si>
    <t>States in the paper that earnings are transformed by natural logarithms, code is consistent with this statement</t>
  </si>
  <si>
    <t>The equation in the paper (pg 5) specifies wholesale prices as independent variables, transformed by natural logarithms. In the code he has lnPrice in the equation (consistent with paper)</t>
  </si>
  <si>
    <t>Variable 'ICPs'</t>
  </si>
  <si>
    <t>taking natural logarithm is consistent with what is stated in the paper</t>
  </si>
  <si>
    <t>lnEarnPerICP =</t>
  </si>
  <si>
    <t>log(EarnPerICP)</t>
  </si>
  <si>
    <t>EarnPerICP =</t>
  </si>
  <si>
    <t>Earnings divided by ICPs, and is read in (from csv 'earnings.csv') - assume Brian has checked this</t>
  </si>
  <si>
    <t>Average national heating degree days in each year:</t>
  </si>
  <si>
    <t>The variable HDD is in the model in the code, which is read in from csv 'hdd_and_hydro_indices.csv' - assuming Brian checked this</t>
  </si>
  <si>
    <t>Checked that it is national data in the dataset df (ie, national data repeated for each region) - checked by visual inspection of first 20 rows (ashburton and auckland), after data manipulation up to line 114 in code</t>
  </si>
  <si>
    <t>Annual maximum distributed generation per ICP:</t>
  </si>
  <si>
    <t>In the code, the model has included:</t>
  </si>
  <si>
    <t>DGMaxPerICP</t>
  </si>
  <si>
    <t>DGMaxPerICP =</t>
  </si>
  <si>
    <t>DGMax/ICPs</t>
  </si>
  <si>
    <t xml:space="preserve">DGMax = </t>
  </si>
  <si>
    <t>read in from csv 'tou_data_deflated_v4.csv' - assuming Brian checked this</t>
  </si>
  <si>
    <t xml:space="preserve"> code for model is:</t>
  </si>
  <si>
    <t>variables are as set out in the paper (as per check 7 above)</t>
  </si>
  <si>
    <t>eqn set out in the code above corresponds to the eqn as set out on page 5 in the paper</t>
  </si>
  <si>
    <t>dfe&lt;-plm(lnMWPerICP~lnPrice + lag(lnMWPerICP,1) + lnEarnPerICP + HDD + DGMaxPerICP + DGMaxPerICP:lnPrice, data = panel_data, model = "within")</t>
  </si>
  <si>
    <t>model="within" specifies that the model is run with fixed effects, as specified in the paper</t>
  </si>
  <si>
    <t>plm = estimation of linear panel models</t>
  </si>
  <si>
    <t>checked values using the following code:</t>
  </si>
  <si>
    <t>&gt; mean(panel_data$lnMWPerICP)</t>
  </si>
  <si>
    <t>[1] 2.781338</t>
  </si>
  <si>
    <t>&gt; mean(panel_data$lnPrice)</t>
  </si>
  <si>
    <t>[1] 4.361143</t>
  </si>
  <si>
    <t>&gt; mean(panel_data$lnEarnPerICP)</t>
  </si>
  <si>
    <t>[1] 10.28647</t>
  </si>
  <si>
    <t>&gt; mean(panel_data$HDD)</t>
  </si>
  <si>
    <t>[1] -0.4275269</t>
  </si>
  <si>
    <t>&gt; mean(panel_data$DGMaxPerICP)</t>
  </si>
  <si>
    <t>[1] 0.0005407069</t>
  </si>
  <si>
    <t>values correspond to those in table 3 - but panel_data is up to 2019, check with John whether subtitle for table 3 is a typo (says 2010 to 2017)</t>
  </si>
  <si>
    <t>So price is total expenditure divided by total MW demand - is this consistent with 'wholesale prices'? (for mass mkt)</t>
  </si>
  <si>
    <t>This is annual demand (MW) per ICP by network reporting region - does including DG mean its 'grid export'? YES - consistent with paper (according to Doug)</t>
  </si>
  <si>
    <t>shareNames in aidsEst code = shareNames_s</t>
  </si>
  <si>
    <t>&gt; shareNames_s</t>
  </si>
  <si>
    <t xml:space="preserve">[1] "GridPeakShare" "DGPeakShare"   "ShoulderShare" "OffpeakShare" </t>
  </si>
  <si>
    <t>NB: shareNames in aidsEst = a vector of strings containing the names of the expenditure shares.</t>
  </si>
  <si>
    <t>GridPeakShare = Share of expenditure on peak period grid export, which is read in from csv 'tou_data_deflated_v4.csv' - assuming Brian checked this</t>
  </si>
  <si>
    <t>DGPeakShare = Share of expenditure on load over and above grid export (notionally "DG"), which is read in from csv 'tou_data_deflated_v4.csv' - assuming Brian checked this</t>
  </si>
  <si>
    <t>ShoulderShare = GridShoulderShare + DGShoulderShare - both of which are read in from csv as above</t>
  </si>
  <si>
    <t>OffpeakShare = GridOffpeakShare + DGOffpeakShare - both of which are read in from csv as above</t>
  </si>
  <si>
    <t>Check dependent variable in the code is the share of spending,  by times of use (4 times as set out on page 9)</t>
  </si>
  <si>
    <t>priceNames in aidsEst code = priceNames_s</t>
  </si>
  <si>
    <t>NB: priceNames in aidsEst = a vector of strings containing the names of the prices.</t>
  </si>
  <si>
    <r>
      <t>From:</t>
    </r>
    <r>
      <rPr>
        <sz val="10"/>
        <color theme="1"/>
        <rFont val="Tahoma"/>
        <family val="2"/>
      </rPr>
      <t xml:space="preserve"> Anthea Jiang</t>
    </r>
  </si>
  <si>
    <r>
      <t>Sent:</t>
    </r>
    <r>
      <rPr>
        <sz val="10"/>
        <color theme="1"/>
        <rFont val="Tahoma"/>
        <family val="2"/>
      </rPr>
      <t xml:space="preserve"> Thursday, 14 March 2019 11:28 AM</t>
    </r>
  </si>
  <si>
    <r>
      <t>To:</t>
    </r>
    <r>
      <rPr>
        <sz val="10"/>
        <color theme="1"/>
        <rFont val="Tahoma"/>
        <family val="2"/>
      </rPr>
      <t xml:space="preserve"> Julia Hall</t>
    </r>
  </si>
  <si>
    <r>
      <t>Subject:</t>
    </r>
    <r>
      <rPr>
        <sz val="10"/>
        <color theme="1"/>
        <rFont val="Tahoma"/>
        <family val="2"/>
      </rPr>
      <t xml:space="preserve"> checking Tab4 coefficients</t>
    </r>
  </si>
  <si>
    <t xml:space="preserve">Yes. I got 1.05%. </t>
  </si>
  <si>
    <t xml:space="preserve">&gt; summary(dfe)$coefficients[1] #wholesale price </t>
  </si>
  <si>
    <t>[1] -0.1103481</t>
  </si>
  <si>
    <t>&gt; 1.1^(summary(dfe)$coefficients[1])</t>
  </si>
  <si>
    <t>[1] 0.9895378</t>
  </si>
  <si>
    <t>&gt; (1-0.9895378)*100</t>
  </si>
  <si>
    <t>[1] 1.04622</t>
  </si>
  <si>
    <t>Is coefficient negative sign a typo? Because the coefficient is 0.11.</t>
  </si>
  <si>
    <t xml:space="preserve">Yes, I got 1.06%. </t>
  </si>
  <si>
    <t>&gt; summary(dfe)$coefficients[3] #earning per ICP</t>
  </si>
  <si>
    <t>[1] 0.1101752</t>
  </si>
  <si>
    <t>&gt; ((1.1^(summary(dfe)$coefficients[3]))-1)*100</t>
  </si>
  <si>
    <t>[1] 1.055615</t>
  </si>
  <si>
    <t xml:space="preserve">I don’t think I understand the interpretation. Because when independent variable is not taking log, the interpretation will not be the same as double log. (unless they take log of DG previously). </t>
  </si>
  <si>
    <t xml:space="preserve">If DG is not taking log, the interpretation will be 1 unit increase/decrease in x, will lead to increase/decrease % in y. </t>
  </si>
  <si>
    <t xml:space="preserve">But this DG also relates to interaction effect. Maybe they include interaction coefficient in explanation? Not sure. Because this interaction effect use log * none log, it is very difficult to explain. </t>
  </si>
  <si>
    <t>&gt; exp(summary(dfe)$coefficients[5]) #DG</t>
  </si>
  <si>
    <t>[1] 8.455918e-136</t>
  </si>
  <si>
    <t xml:space="preserve">I got different interpretation from above. When x is not taking log (if HDD does not taking log previously), the interpretation will be one unit increase in HDD, 1.3% increase in MWperICP. </t>
  </si>
  <si>
    <r>
      <t> </t>
    </r>
    <r>
      <rPr>
        <sz val="10"/>
        <color rgb="FF0000FF"/>
        <rFont val="Courier New"/>
        <family val="3"/>
      </rPr>
      <t>&gt; (exp(summary(dfe)$coefficients[4])-1)*100 #HDD</t>
    </r>
  </si>
  <si>
    <t>[1] 1.259182</t>
  </si>
  <si>
    <t>Anthea</t>
  </si>
  <si>
    <t>Checked by Anthea - need to clarify some things with John</t>
  </si>
  <si>
    <t>John says:</t>
  </si>
  <si>
    <t>The data ends in 2017 - the p_yr variable in the data is pricing years i.e. activity in August year ended 2017 (measurement year) causes an invoice in March year 2019 for transmission charges.</t>
  </si>
  <si>
    <t>&gt; priceNames_s</t>
  </si>
  <si>
    <t xml:space="preserve">[1] "GridPeakPrice" "DGPeakPrice"   "ShoulderPrice" "OffpeakPrice" </t>
  </si>
  <si>
    <t>GridPeakPrice = Peak price = volume weighted average wholesale price plus interconnection charge (peak equals top 1600 trading periods in a pricing region's coincident demand)</t>
  </si>
  <si>
    <t>which is read in from csv 'tou_data_deflated_v4.csv' - assuming Brian checked this</t>
  </si>
  <si>
    <t>DGPeakPrice is read in from csv 'tou_data_deflated_v4.csv' - assuming Brian checked this</t>
  </si>
  <si>
    <t>ShoulderPrice = GridShoulderPrice, which is read in from csv 'tou_data_deflated_v4.csv' - assuming Brian checked this</t>
  </si>
  <si>
    <t>OffPeakPrice = GridOffpeakPrice, which is read in from csv 'tou_data_deflated_v4.csv' - assuming Brian checked this</t>
  </si>
  <si>
    <t>Times of use (Grid peak, DG peak, shoulder, and off peak) match those used for shares</t>
  </si>
  <si>
    <t>Why do ShoulderPrice and OffPeakPrice not include DG prices for those times of use? (since the shares do)</t>
  </si>
  <si>
    <t>total expenditure deflated by price index</t>
  </si>
  <si>
    <t>&gt; shifterNames</t>
  </si>
  <si>
    <t xml:space="preserve">[1] "DGMaxPerICP" "Hydro"       "HDD"  </t>
  </si>
  <si>
    <t>shifterNames in aidsEst code = shifterNames</t>
  </si>
  <si>
    <t>exogenous demand shifters are index of hydro storage relative to historical means, with schemes weighted by storage capacity, an index of national heating days, relative to historical averages, and observed annual max DG in any year (MW)</t>
  </si>
  <si>
    <t>All 3 shifters mentioned for mass market model are included</t>
  </si>
  <si>
    <t>(see 7 above for descriptions of variables DGMaxPerICP and HDD)</t>
  </si>
  <si>
    <t xml:space="preserve">Hydro = Aggregate index of hydro storage relative to historical means, with schemes weighted by storage capacity. Using EA HMD data. </t>
  </si>
  <si>
    <t>This is read in from the csv 'hdd_and_hydro_indices.csv' - assuming Brian checked this</t>
  </si>
  <si>
    <t>aidsEst code has "ExpPerICP" as the total expenditure variable, and priceIndex ="L"</t>
  </si>
  <si>
    <t>ExpPerICP = Expenditure per ICP, which is read in from csv 'tou_data_deflated_v4.csv' - assuming Brian checked this</t>
  </si>
  <si>
    <t>priceIndex="L" indicates that the loglinear analogue of the Laspeyres price index is used (see aidsEst notes in R)</t>
  </si>
  <si>
    <t>This is consistent with pg 10 of the paper</t>
  </si>
  <si>
    <t>checked - sym=FALSE and hom=FALSE in aidsEst code for mass market</t>
  </si>
  <si>
    <t>check the mass market model is run without homogeneity or symmetry restrictions (as said on pg 10)</t>
  </si>
  <si>
    <t>Check homogeneity is imposed but not symmetry</t>
  </si>
  <si>
    <t>using coefs in table 5:</t>
  </si>
  <si>
    <t>using coefs from running code:</t>
  </si>
  <si>
    <t>not the same as in the paper</t>
  </si>
  <si>
    <t>in the code he has:</t>
  </si>
  <si>
    <t xml:space="preserve">  marsh_elas&lt;- -diag(1, s_n, s_n) + c_gamma/</t>
  </si>
  <si>
    <t xml:space="preserve">    (shares %*%t(ones)) - c_beta %*% t(ones) * ones %*% t(baseShares)/</t>
  </si>
  <si>
    <t xml:space="preserve">    (shares %*%t(ones))</t>
  </si>
  <si>
    <t>but if take out the last bit (dividing by shares), so the code becomes:</t>
  </si>
  <si>
    <t>then I get the same as  the first elasticity above calculated using coefs from running the code</t>
  </si>
  <si>
    <t>think code has an extra bit that is not in the equation on page 10</t>
  </si>
  <si>
    <t>check about coefs</t>
  </si>
  <si>
    <t>from running the code, I get:</t>
  </si>
  <si>
    <t xml:space="preserve">          summary(laaids_mass_sd)$coef$all</t>
  </si>
  <si>
    <t>alpha 1                       1.627609e-01</t>
  </si>
  <si>
    <t>alpha 2                       1.097232e-01</t>
  </si>
  <si>
    <t>alpha 3                       1.622272e-01</t>
  </si>
  <si>
    <t>alpha 4                       5.652886e-01</t>
  </si>
  <si>
    <t>beta 1                        2.101178e-02</t>
  </si>
  <si>
    <t>beta 2                       -1.292063e-02</t>
  </si>
  <si>
    <t>beta 3                       -2.882566e-03</t>
  </si>
  <si>
    <t>beta 4                       -5.208583e-03</t>
  </si>
  <si>
    <t>gamma 1 1                     1.129050e-01</t>
  </si>
  <si>
    <t>gamma 1 2                     6.796402e-02</t>
  </si>
  <si>
    <t>gamma 1 3                    -1.479305e-01</t>
  </si>
  <si>
    <t>gamma 1 4                    -6.357518e-02</t>
  </si>
  <si>
    <t>gamma 2 1                     5.432791e-03</t>
  </si>
  <si>
    <t>gamma 2 2                     1.735480e-03</t>
  </si>
  <si>
    <t>gamma 2 3                    -7.499985e-04</t>
  </si>
  <si>
    <t>gamma 2 4                    -1.261490e-02</t>
  </si>
  <si>
    <t>gamma 3 1                    -2.487979e-02</t>
  </si>
  <si>
    <t>gamma 3 2                    -2.774251e-02</t>
  </si>
  <si>
    <t>gamma 3 3                     1.799003e-01</t>
  </si>
  <si>
    <t>gamma 3 4                    -1.132241e-01</t>
  </si>
  <si>
    <t>gamma 4 1                    -9.345805e-02</t>
  </si>
  <si>
    <t>gamma 4 2                    -4.195699e-02</t>
  </si>
  <si>
    <t>gamma 4 3                    -3.121983e-02</t>
  </si>
  <si>
    <t>gamma 4 4                     1.894142e-01</t>
  </si>
  <si>
    <t>delta 1 1                    -6.372573e+01</t>
  </si>
  <si>
    <t>delta 1 2                    -2.495438e-03</t>
  </si>
  <si>
    <t>delta 1 3                    -2.746577e-03</t>
  </si>
  <si>
    <t>delta 2 1                     3.199710e+01</t>
  </si>
  <si>
    <t>delta 2 2                     6.026774e-04</t>
  </si>
  <si>
    <t>delta 2 3                     2.065178e-03</t>
  </si>
  <si>
    <t>delta 3 1                     7.308134e+00</t>
  </si>
  <si>
    <t>delta 3 2                     5.133259e-04</t>
  </si>
  <si>
    <t>delta 3 3                     1.864114e-03</t>
  </si>
  <si>
    <t>delta 4 1                     2.442050e+01</t>
  </si>
  <si>
    <t>delta 4 2                     1.379434e-03</t>
  </si>
  <si>
    <t>delta 4 3                    -1.182715e-03</t>
  </si>
  <si>
    <t>the alpha's are not the same as in table 5</t>
  </si>
  <si>
    <t>shifterNames in aidsEst code = c(shifterNames,"tiwai_dum")</t>
  </si>
  <si>
    <t>All 4 shifters mentioned for industrial model are included</t>
  </si>
  <si>
    <t>tiwai_dum = 1 in all regions other than Southland (=0 in Southland) in the df_dc dataset</t>
  </si>
  <si>
    <t>yes - included in shifterNames - code is: shifterNames=c(shifterNames,"tiwai_dum")</t>
  </si>
  <si>
    <t>yes - in aidsEst code for industrial (laaids_dc_sd):
sym = FALSE,hom = TRUE</t>
  </si>
  <si>
    <t>coefs from running the code are:</t>
  </si>
  <si>
    <t>&gt; summary(laaids_dc_sd)</t>
  </si>
  <si>
    <t>Demand analysis with the Almost Ideal Demand System (AIDS)</t>
  </si>
  <si>
    <t>Estimation Method: Linear Approximation (LA) with Laspeyres Index (L)</t>
  </si>
  <si>
    <t>Estimated Coefficients:</t>
  </si>
  <si>
    <t xml:space="preserve">             Estimate  Std. Error  t value  Pr(&gt;|t|)    </t>
  </si>
  <si>
    <t xml:space="preserve">alpha 1    7.9251e-02  4.6815e-02   1.6929  0.091622 .  </t>
  </si>
  <si>
    <t xml:space="preserve">alpha 2    3.6754e-03  6.5482e-03   0.5613  0.575066    </t>
  </si>
  <si>
    <t>alpha 3    2.3715e-01  1.2884e-02  18.4065 &lt; 2.2e-16 ***</t>
  </si>
  <si>
    <t>alpha 4    6.7992e-01  5.1866e-02  13.1093 &lt; 2.2e-16 ***</t>
  </si>
  <si>
    <t xml:space="preserve">beta 1    -2.7536e-03  2.0666e-03  -1.3325  0.183816    </t>
  </si>
  <si>
    <t xml:space="preserve">beta 2    -6.7453e-05  2.8906e-04  -0.2333  0.815665    </t>
  </si>
  <si>
    <t xml:space="preserve">beta 3    -1.5505e-03  5.6875e-04  -2.7262  0.006821 ** </t>
  </si>
  <si>
    <t xml:space="preserve">beta 4     4.3716e-03  2.2895e-03   1.9094  0.057260 .  </t>
  </si>
  <si>
    <t>gamma 1 1  2.0060e-01  1.9028e-02  10.5426 &lt; 2.2e-16 ***</t>
  </si>
  <si>
    <t xml:space="preserve">gamma 1 2 -3.5808e-03  2.5182e-02  -0.1422  0.887031    </t>
  </si>
  <si>
    <t xml:space="preserve">gamma 1 3 -5.1868e-02  4.3121e-02  -1.2028  0.230080    </t>
  </si>
  <si>
    <t>gamma 1 4 -1.4516e-01  2.8624e-02  -5.0712 7.308e-07 ***</t>
  </si>
  <si>
    <t xml:space="preserve">gamma 2 1 -3.6316e-03  2.6615e-03  -1.3645  0.173540    </t>
  </si>
  <si>
    <t xml:space="preserve">gamma 2 2  7.7014e-03  3.5224e-03   2.1864  0.029635 *  </t>
  </si>
  <si>
    <t xml:space="preserve">gamma 2 3 -5.0372e-03  6.0316e-03  -0.8351  0.404374    </t>
  </si>
  <si>
    <t xml:space="preserve">gamma 2 4  9.6735e-04  4.0037e-03   0.2416  0.809262    </t>
  </si>
  <si>
    <t>gamma 3 1 -4.7185e-02  5.2367e-03  -9.0103 &lt; 2.2e-16 ***</t>
  </si>
  <si>
    <t xml:space="preserve">gamma 3 2 -6.3845e-03  6.9306e-03  -0.9212  0.357756    </t>
  </si>
  <si>
    <t>gamma 3 3  1.6542e-01  1.1867e-02  13.9388 &lt; 2.2e-16 ***</t>
  </si>
  <si>
    <t>gamma 3 4 -1.1185e-01  7.8776e-03 -14.1984 &lt; 2.2e-16 ***</t>
  </si>
  <si>
    <t>gamma 4 1 -1.4979e-01  2.1081e-02  -7.1054 1.046e-11 ***</t>
  </si>
  <si>
    <t xml:space="preserve">gamma 4 2  2.2639e-03  2.7899e-02   0.0811  0.935388    </t>
  </si>
  <si>
    <t xml:space="preserve">gamma 4 3 -1.0851e-01  4.7773e-02  -2.2714  0.023900 *  </t>
  </si>
  <si>
    <t>gamma 4 4  2.5604e-01  3.1712e-02   8.0739 2.192e-14 ***</t>
  </si>
  <si>
    <t xml:space="preserve">delta 1 1 -1.8553e+01  6.6546e+00  -2.7880  0.005675 ** </t>
  </si>
  <si>
    <t xml:space="preserve">delta 1 2  2.4436e-03  3.7496e-03   0.6517  0.515154    </t>
  </si>
  <si>
    <t xml:space="preserve">delta 1 3  2.6953e-03  6.2231e-03   0.4331  0.665275    </t>
  </si>
  <si>
    <t xml:space="preserve">delta 1 4 -2.8264e-02  1.4083e-02  -2.0069  0.045741 *  </t>
  </si>
  <si>
    <t>delta 2 1  1.7568e+01  9.3081e-01  18.8736 &lt; 2.2e-16 ***</t>
  </si>
  <si>
    <t xml:space="preserve">delta 2 2  2.8942e-04  5.2448e-04   0.5518  0.581517    </t>
  </si>
  <si>
    <t xml:space="preserve">delta 2 3 -4.5152e-04  8.7046e-04  -0.5187  0.604379    </t>
  </si>
  <si>
    <t xml:space="preserve">delta 2 4 -1.1257e-03  1.9699e-03  -0.5715  0.568139    </t>
  </si>
  <si>
    <t xml:space="preserve">delta 3 1  4.8266e+00  1.8314e+00   2.6354  0.008884 ** </t>
  </si>
  <si>
    <t xml:space="preserve">delta 3 2 -1.5885e-03  1.0319e-03  -1.5393  0.124883    </t>
  </si>
  <si>
    <t xml:space="preserve">delta 3 3 -4.9045e-04  1.7127e-03  -0.2864  0.774818    </t>
  </si>
  <si>
    <t xml:space="preserve">delta 3 4 -1.2018e-02  3.8758e-03  -3.1009  0.002132 ** </t>
  </si>
  <si>
    <t xml:space="preserve">delta 4 1 -3.8412e+00  7.3725e+00  -0.5210  0.602782    </t>
  </si>
  <si>
    <t xml:space="preserve">delta 4 2 -1.1445e-03  4.1542e-03  -0.2755  0.783139    </t>
  </si>
  <si>
    <t xml:space="preserve">delta 4 3 -1.7533e-03  6.8946e-03  -0.2543  0.799449    </t>
  </si>
  <si>
    <t xml:space="preserve">delta 4 4  4.1408e-02  1.5602e-02   2.6539  0.008422 ** </t>
  </si>
  <si>
    <t>---</t>
  </si>
  <si>
    <t>Signif. codes:  0 ‘***’ 0.001 ‘**’ 0.01 ‘*’ 0.05 ‘.’ 0.1 ‘ ’ 1</t>
  </si>
  <si>
    <t>R-squared Values of expenditure shares:</t>
  </si>
  <si>
    <t xml:space="preserve">GridPeakShare   DGPeakShare ShoulderShare  OffpeakShare </t>
  </si>
  <si>
    <t xml:space="preserve">    0.7009721     0.8355631     0.8818957     0.2743770 </t>
  </si>
  <si>
    <t>R-squared Values of quantities:</t>
  </si>
  <si>
    <t xml:space="preserve">q_GridPeakShare   q_DGPeakShare q_ShoulderShare  q_OffpeakShare </t>
  </si>
  <si>
    <t xml:space="preserve">      0.9898537      -0.1536452       0.9986859       0.9984666 </t>
  </si>
  <si>
    <t>these are not the same as in table 5 (alphas)</t>
  </si>
  <si>
    <t xml:space="preserve">I don't get the same </t>
  </si>
  <si>
    <t>see above for mass mkt</t>
  </si>
  <si>
    <t>alpha</t>
  </si>
  <si>
    <t>.</t>
  </si>
  <si>
    <t>&lt;</t>
  </si>
  <si>
    <t>***</t>
  </si>
  <si>
    <t>beta</t>
  </si>
  <si>
    <t>**</t>
  </si>
  <si>
    <t>gamma</t>
  </si>
  <si>
    <t>*</t>
  </si>
  <si>
    <t>delta</t>
  </si>
  <si>
    <t>industrial:</t>
  </si>
  <si>
    <t>compared to mass market (where homogeneity was not imposed):</t>
  </si>
  <si>
    <t>homogeneity is where the gamma's sum to zero (see: https://cran.r-project.org/web/packages/micEconAids/vignettes/micEconAids_vignette.pdf eqn 6)</t>
  </si>
  <si>
    <t>The sum of the price elasticities equals zero - the sum of the gammas equals zero</t>
  </si>
  <si>
    <t>John said the eqn in the paper is not correct</t>
  </si>
  <si>
    <t>see John's email</t>
  </si>
  <si>
    <t>When asked, John said eqn in paper should be changed to be the same as is code. I then get:</t>
  </si>
  <si>
    <t>John's answers</t>
  </si>
  <si>
    <t>I don't get the same results. Neither does Anthea</t>
  </si>
  <si>
    <t>Check interpretation of HDD coef and DG capacity coef</t>
  </si>
  <si>
    <t>Model of changes in transport prices</t>
  </si>
  <si>
    <t>Price_separation_analysis_v3.R</t>
  </si>
  <si>
    <t>lm</t>
  </si>
  <si>
    <t>linear model</t>
  </si>
  <si>
    <t>the effect of an increase in demand on transport cost (LCE) mark-ups over generation costs</t>
  </si>
  <si>
    <t>congestion and losses are an increasing function of demand (conditional on other things)</t>
  </si>
  <si>
    <t>Check dependent variable in the code is loss and constraint excess by back-bone node and trading period per MWh (log transformed)</t>
  </si>
  <si>
    <t>Check coefficients from running code (model '…' - for where transport costs are positive) are the same as in Table 2</t>
  </si>
  <si>
    <t>Check coefficients from running code (model '…' - for where transport costs are negative) are the same as in Table 3</t>
  </si>
  <si>
    <t>Not checking the conceptual basis for the model</t>
  </si>
  <si>
    <t>Not checking background data for independent variables</t>
  </si>
  <si>
    <t>model in code is:</t>
  </si>
  <si>
    <t>df_hi.mdl&lt;-lm(log(P.t)~node+factor(p_yr)+log(X)+log(G)+log(U)+log(P.g)+DG,data=df_hi,na.action=na.exclude)</t>
  </si>
  <si>
    <t>log(P.t) is the dependent variable</t>
  </si>
  <si>
    <t>From John's email:</t>
  </si>
  <si>
    <t>P.t = price of transport = Final price by load POC less average final price of generation by trading period (data is 2007-2017, trading periods)</t>
  </si>
  <si>
    <t>In code:</t>
  </si>
  <si>
    <t>df$P.t=ifelse(df$type==0,df$P-df$P.l,df$P-df$P.g)</t>
  </si>
  <si>
    <t>from John's email:</t>
  </si>
  <si>
    <t>P.g = price of generation = average national final prices by trading period</t>
  </si>
  <si>
    <t>have emailed John about type=0</t>
  </si>
  <si>
    <t>P is read in from dataset 'bb_data.rds' - not checking P is what John says it is (final price by load POC)</t>
  </si>
  <si>
    <t>P.g is read in from 'gen_price.rds' - not checking that P.g is what John says it is (price of generation)</t>
  </si>
  <si>
    <t>Not checking that it makes sense to use the dependent variable as calculated (Final price by load POC less average final price of generation by TP)</t>
  </si>
  <si>
    <t>He takes the mean of P.t over 'types' - have emailed John about this</t>
  </si>
  <si>
    <t>(matched to bb from dataset 'bb_data.rds')</t>
  </si>
  <si>
    <t>Johns reply:</t>
  </si>
  <si>
    <t>His reply:</t>
  </si>
  <si>
    <t>I am only interested in typical values across the backbone nodes. So I take the means. As the prices are locational the load customer's type does not matter.   </t>
  </si>
  <si>
    <t>so P must be final price by load POC</t>
  </si>
  <si>
    <t>P.l is load price (read in from dataset 'load_price.rds') (see his email reply below)</t>
  </si>
  <si>
    <t>factor(p_yr)</t>
  </si>
  <si>
    <t>log(X)</t>
  </si>
  <si>
    <t>log(G)</t>
  </si>
  <si>
    <t>log(U)</t>
  </si>
  <si>
    <t>log(P.g)</t>
  </si>
  <si>
    <t>DG</t>
  </si>
  <si>
    <t>there are two models - one for periods and locations where transport costs are negative, and one where they are positive (check transport costs are negative only in dataset used for one model, and positive only in other dataset)</t>
  </si>
  <si>
    <t>output from R:</t>
  </si>
  <si>
    <t>Call:</t>
  </si>
  <si>
    <t xml:space="preserve">lm(formula = log(P.t) ~ node + factor(p_yr) + log(X) + log(G) + </t>
  </si>
  <si>
    <t xml:space="preserve">    log(U) + log(P.g) + DG, data = df_hi, na.action = na.exclude)</t>
  </si>
  <si>
    <t>Residuals:</t>
  </si>
  <si>
    <t xml:space="preserve">    Min      1Q  Median      3Q     Max </t>
  </si>
  <si>
    <t xml:space="preserve">-5.4904 -0.5304  0.0829  0.5708  6.9166 </t>
  </si>
  <si>
    <t xml:space="preserve">                   Estimate Std. Error  t value Pr(&gt;|t|)    </t>
  </si>
  <si>
    <t>Residual standard error: 1.016 on 736417 degrees of freedom</t>
  </si>
  <si>
    <t xml:space="preserve">  (535147 observations deleted due to missingness)</t>
  </si>
  <si>
    <t xml:space="preserve">Multiple R-squared:  0.3661,    Adjusted R-squared:  0.3661 </t>
  </si>
  <si>
    <t>F-statistic: 1.636e+04 on 26 and 736417 DF,  p-value: &lt; 2.2e-16</t>
  </si>
  <si>
    <t>(Intercept)</t>
  </si>
  <si>
    <t>nodeBPE</t>
  </si>
  <si>
    <t>nodeHAY</t>
  </si>
  <si>
    <t>nodeHLY</t>
  </si>
  <si>
    <t>nodeISL</t>
  </si>
  <si>
    <t>nodeKIK</t>
  </si>
  <si>
    <t>nodeMDN</t>
  </si>
  <si>
    <t>nodeOTA</t>
  </si>
  <si>
    <t>nodeRDF</t>
  </si>
  <si>
    <t>nodeROX</t>
  </si>
  <si>
    <t>nodeSFD</t>
  </si>
  <si>
    <t>nodeTRK</t>
  </si>
  <si>
    <t>nodeTWI</t>
  </si>
  <si>
    <t>nodeWKM</t>
  </si>
  <si>
    <t>factor(p_yr)2012</t>
  </si>
  <si>
    <t>factor(p_yr)2013</t>
  </si>
  <si>
    <t>factor(p_yr)2014</t>
  </si>
  <si>
    <t>factor(p_yr)2015</t>
  </si>
  <si>
    <t>factor(p_yr)2016</t>
  </si>
  <si>
    <t>factor(p_yr)2017</t>
  </si>
  <si>
    <t>factor(p_yr)2018</t>
  </si>
  <si>
    <t>factor(p_yr)2019</t>
  </si>
  <si>
    <t>checked (for detailes see 'some checks' sheet)</t>
  </si>
  <si>
    <t xml:space="preserve">lm(formula = log(absP.t) ~ node + factor(p_yr) + log(X) + log(G) + </t>
  </si>
  <si>
    <t xml:space="preserve">    log(U) + log(P.g) + DG, data = df_low, na.action = na.exclude)</t>
  </si>
  <si>
    <t xml:space="preserve">-5.3635 -0.5647  0.0919  0.6202  6.5956 </t>
  </si>
  <si>
    <t xml:space="preserve">                   Estimate Std. Error t value Pr(&gt;|t|)    </t>
  </si>
  <si>
    <t>Residual standard error: 1.034 on 1342635 degrees of freedom</t>
  </si>
  <si>
    <t xml:space="preserve">  (112 observations deleted due to missingness)</t>
  </si>
  <si>
    <t xml:space="preserve">Multiple R-squared:  0.3357,    Adjusted R-squared:  0.3357 </t>
  </si>
  <si>
    <t>F-statistic: 2.61e+04 on 26 and 1342635 DF,  p-value: &lt; 2.2e-16</t>
  </si>
  <si>
    <t>&lt;2e-16</t>
  </si>
  <si>
    <t>Not checking the underlying data for the dependent variable (ie, price data - Final price by load POC, average final price of generation by trading period)</t>
  </si>
  <si>
    <t>Data sub-sets for the 'high' and 'low' models are periods and POCs where the ratio of P.t to P.g is greater than 1.01 (high) and less than 0.99 (low) and all other values/variables are non-zero/non-missing.</t>
  </si>
  <si>
    <t>in code:</t>
  </si>
  <si>
    <t>df_hi=df_dc[df_dc$P.t&gt;0.1&amp;df_dc$X&gt;0&amp;df_dc$U&gt;0,]</t>
  </si>
  <si>
    <t>df_low=df_dc[df_dc$P.t_ratio&gt;0.01&amp;df_dc$absP.t&gt;0.1&amp;df_dc$X&gt;0&amp;df_dc$U&gt;0&amp;df_dc$G&gt;0&amp;!is.na(df_dc$U),]</t>
  </si>
  <si>
    <t>these don't see to match up to me - have emailed John</t>
  </si>
  <si>
    <r>
      <t>The function </t>
    </r>
    <r>
      <rPr>
        <sz val="10"/>
        <color rgb="FF000000"/>
        <rFont val="Arial Unicode MS"/>
        <family val="2"/>
      </rPr>
      <t>factor</t>
    </r>
    <r>
      <rPr>
        <sz val="10"/>
        <color rgb="FF000000"/>
        <rFont val="Arial"/>
        <family val="2"/>
      </rPr>
      <t> is used to encode a vector as a factor (the terms ‘category’ and ‘enumerated type’ are also used for factors).</t>
    </r>
  </si>
  <si>
    <t>So p_yr is treated as a categorical variable.</t>
  </si>
  <si>
    <t xml:space="preserve">node </t>
  </si>
  <si>
    <t>is read in from dataset 'bb_nodes.csv'</t>
  </si>
  <si>
    <t>back-bone node is used as fixed effects in the model</t>
  </si>
  <si>
    <t>year is used as fixed effects in the model</t>
  </si>
  <si>
    <t xml:space="preserve">   Min. 1st Qu.  Median    Mean 3rd Qu.    Max.    NA's </t>
  </si>
  <si>
    <t>natural log of X, X is read in from dataset 'bb_data.rds'. Presuming this is metered grid exports (demand) - not checking this data</t>
  </si>
  <si>
    <t>natural log of G, G is read in from dataset 'bb_data.rds'. Presuming this is generation - not checking this data</t>
  </si>
  <si>
    <t>natural log of U, U is read in from dataset 'hvdc_utilisation.csv'. Presuming this is utilisation of the HVDC - not checking this data</t>
  </si>
  <si>
    <t>matched to dataset used for modelling by trading period (so the same data used for each node) (presume in list on page 13 it should be u with just subscript of t, not of I, as in the eqn on page 13)</t>
  </si>
  <si>
    <t>natural log of P.g, P.g is read in from dataset 'gen_price.rds'. Presuming this is price of generation as mentioned in John's email (presuming this is the same as price received by generators as listed on page 13 - not checking the data)</t>
  </si>
  <si>
    <t>DG is read in from dataset 'bb_data.rds'. Presuming this is distributed generation - not checking this data</t>
  </si>
  <si>
    <t>Check independent variables in the code are as set out on page 13 (check column names correspond to list in paper, all variables as listed on page 13 are in the model, all variables are log transformed)</t>
  </si>
  <si>
    <t>subset of data for high and low</t>
  </si>
  <si>
    <t>Updated checks (version 2 model)</t>
  </si>
  <si>
    <t>version 2: 
TOU_model_final_draft_v2.R</t>
  </si>
  <si>
    <t xml:space="preserve">exogenous demand shifters are index of hydro storage relative to historical means, with schemes weighted by storage capacity, an index of national heating days, relative to historical averages, and observed annual max DG in any year (MW), </t>
  </si>
  <si>
    <t>and a dummy variable indicating whether a network reporting area includes Tiwai</t>
  </si>
  <si>
    <t>and the transport cost for the load customer is their price (P) less the average generation weighted price paid to generators (P.g). </t>
  </si>
  <si>
    <t xml:space="preserve">Type == 0 is generation points of connection (POCs) - hence the transport cost/surplus from the generator's point of view is the price they receive (P = price for all/any POC) less the price load weighted average price paid by load = P.l) </t>
  </si>
  <si>
    <t xml:space="preserve">Or do they use model B/C/H to explain this interaction (because the p-values in these model are less than 0.1). </t>
  </si>
  <si>
    <t xml:space="preserve">The p-value in final model for interaction effect is 0.16, greater than 10%. It suggests the interaction effect is not significant. I am not sure why they still think there is an interaction effect. </t>
  </si>
  <si>
    <t>(NB: model is called 'laaids_mass_sd_restr_x')</t>
  </si>
  <si>
    <t>This is not log transformed because it has many zeros</t>
  </si>
  <si>
    <t>no - lots of zeros</t>
  </si>
  <si>
    <t>checked if DG should be log transformed</t>
  </si>
  <si>
    <t>What was checked</t>
  </si>
  <si>
    <t>Version 2 checks</t>
  </si>
  <si>
    <t>[1] "GridPeakShare" "DGPeakShare"   "ShoulderShare" "OffpeakShare"</t>
  </si>
  <si>
    <t>GridPeakShare = as in version 1, read in from 'tou_data_deflated_v4.csv'</t>
  </si>
  <si>
    <t>DGPeakShare = as in version 1, read in from 'tou_data_deflated_v4.csv'</t>
  </si>
  <si>
    <t>ShoulderShare = GridShoulderShare+DGShoulderShare as in version 1, both of which are read in from csv as above</t>
  </si>
  <si>
    <t>OffpeakShare = GridOffpeakShare+DGOffpeakShare, as in version 1, both of which are read in from csv as above</t>
  </si>
  <si>
    <t>GridPeakPrice = as in version 1, read in from 'tou_data_deflated_v4.csv'</t>
  </si>
  <si>
    <t>DGPeakPrice = as in version 1, read in from 'tou_data_deflated_v4.csv'</t>
  </si>
  <si>
    <t>see John's email - he said 'DG in shoulder and off-peak prices is marked to the same market price as metered grid export.'</t>
  </si>
  <si>
    <t>Why do ShoulderPrice and OffPeakPrice not include DG prices for those times of use? (since the shares do) - see John's email</t>
  </si>
  <si>
    <t>ShoulderPrice = GridShoulderPrice, as in version 1, read in from 'tou_data_deflated_v4.csv'</t>
  </si>
  <si>
    <t>OffpeakPrice = GridOffpeakPrice, as in version 1, read in from 'tou_data_deflated_v4.csv'</t>
  </si>
  <si>
    <t>exogenous demand shifters are index of hydro storage relative to historical means, with schemes weighted by storage capacity, an index of national heating days, relative to historical averages, observed annual max DG in any year (MW), regional labour market earnings (LEED data), and average residential distribution prices (QSDEP)</t>
  </si>
  <si>
    <t>aidsEst code has "ExpPerICP" as the total expenditure variable, and priceIndex="L"</t>
  </si>
  <si>
    <t>ExpPerICP = as in version 1, read in from 'tou_data_deflated_v4.csv'</t>
  </si>
  <si>
    <t>priceIndex="L" indicates that the loglinear analogue of the Laspeyres price index is used</t>
  </si>
  <si>
    <t>This is consistent with pg 9 of the paper</t>
  </si>
  <si>
    <t>shifterNames in aidsEst code = shifterNames_x</t>
  </si>
  <si>
    <t>&gt; shifterNames_x</t>
  </si>
  <si>
    <t xml:space="preserve">[1] "DGMaxPerICP"  "Hydro"        "HDD"          "lnEarnPerICP" "lndistp" </t>
  </si>
  <si>
    <t>All 5 shifters mentioned for mass market model are included</t>
  </si>
  <si>
    <t>(see version 1 for first 3 shifters)</t>
  </si>
  <si>
    <t>lnEarnPerICP = log(EarnPerICP), EarnPerICP is read in from csv 'earnings.csv' - assuming Brian checked this data</t>
  </si>
  <si>
    <t>EarnPerICP is described as 'Earnings divided by ICPs', and Earnings as 'Linked Employer Employee Data (LEED) annual earnings - translated from territorial authorities to NRRs using meshblock counts of ICPs' in the data description spreadsheet</t>
  </si>
  <si>
    <t>lndistp = is explained as being the 'Natural logarithm of distribution price' in the data description spreadsheet, and is read in from csv 'retail_prices.csv' - assuming Brian checked this data</t>
  </si>
  <si>
    <t>from running the code I get:</t>
  </si>
  <si>
    <t>&gt; summary(laaids_mass_sd_restr_x)</t>
  </si>
  <si>
    <t>all are the same as in table 5</t>
  </si>
  <si>
    <t>checked (for details see 'some checks' sheet) - this time they are the same</t>
  </si>
  <si>
    <t>N/A as updated version of the model</t>
  </si>
  <si>
    <t>&gt; laaids_mass_sd_x_elas&lt;-elas_fn(laaids_mass_sd_restr_x,shareNames_s,df=df_mass,base_yr=2010)</t>
  </si>
  <si>
    <t>&gt; laaids_mass_sd_x_elas$exp</t>
  </si>
  <si>
    <t xml:space="preserve">    1.0109892     0.4671592     0.9914061     1.0161712 </t>
  </si>
  <si>
    <t>&gt; laaids_mass_sd_x_elas$marshall</t>
  </si>
  <si>
    <t>&gt; laaids_mass_sd_x_elas$hicks</t>
  </si>
  <si>
    <t>alpha 1</t>
  </si>
  <si>
    <t>alpha 2</t>
  </si>
  <si>
    <t>0.001232 **</t>
  </si>
  <si>
    <t>alpha 3</t>
  </si>
  <si>
    <t>&lt; 2.2e-16 ***</t>
  </si>
  <si>
    <t>alpha 4</t>
  </si>
  <si>
    <t>beta 1</t>
  </si>
  <si>
    <t>beta 2</t>
  </si>
  <si>
    <t>2.383e-06 ***</t>
  </si>
  <si>
    <t>beta 3</t>
  </si>
  <si>
    <t>beta 4</t>
  </si>
  <si>
    <t>0.007607 **</t>
  </si>
  <si>
    <t>gamma 1 1</t>
  </si>
  <si>
    <t>gamma 1 2</t>
  </si>
  <si>
    <t>0.066039 .</t>
  </si>
  <si>
    <t>gamma 1 3</t>
  </si>
  <si>
    <t>gamma 1 4</t>
  </si>
  <si>
    <t>gamma 2 1</t>
  </si>
  <si>
    <t>gamma 2 2</t>
  </si>
  <si>
    <t>0.021124 *</t>
  </si>
  <si>
    <t>gamma 2 3</t>
  </si>
  <si>
    <t>9.760e-10 ***</t>
  </si>
  <si>
    <t>gamma 2 4</t>
  </si>
  <si>
    <t>gamma 3 1</t>
  </si>
  <si>
    <t>gamma 3 2</t>
  </si>
  <si>
    <t>gamma 3 3</t>
  </si>
  <si>
    <t>gamma 3 4</t>
  </si>
  <si>
    <t>gamma 4 1</t>
  </si>
  <si>
    <t>gamma 4 2</t>
  </si>
  <si>
    <t>gamma 4 3</t>
  </si>
  <si>
    <t>gamma 4 4</t>
  </si>
  <si>
    <t>delta 1 1</t>
  </si>
  <si>
    <t>delta 1 2</t>
  </si>
  <si>
    <t>delta 1 3</t>
  </si>
  <si>
    <t>0.040828 *</t>
  </si>
  <si>
    <t>delta 1 4</t>
  </si>
  <si>
    <t>4.324e-12 ***</t>
  </si>
  <si>
    <t>delta 1 5</t>
  </si>
  <si>
    <t>7.278e-05 ***</t>
  </si>
  <si>
    <t>delta 2 1</t>
  </si>
  <si>
    <t>delta 2 2</t>
  </si>
  <si>
    <t>delta 2 3</t>
  </si>
  <si>
    <t>0.052392 .</t>
  </si>
  <si>
    <t>delta 2 4</t>
  </si>
  <si>
    <t>0.016772 *</t>
  </si>
  <si>
    <t>delta 2 5</t>
  </si>
  <si>
    <t>0.007275 **</t>
  </si>
  <si>
    <t>delta 3 1</t>
  </si>
  <si>
    <t>7.470e-16 ***</t>
  </si>
  <si>
    <t>delta 3 2</t>
  </si>
  <si>
    <t>delta 3 3</t>
  </si>
  <si>
    <t>delta 3 4</t>
  </si>
  <si>
    <t>0.003054 **</t>
  </si>
  <si>
    <t>delta 3 5</t>
  </si>
  <si>
    <t>1.414e-13 ***</t>
  </si>
  <si>
    <t>delta 4 1</t>
  </si>
  <si>
    <t>delta 4 2</t>
  </si>
  <si>
    <t>delta 4 3</t>
  </si>
  <si>
    <t>delta 4 4</t>
  </si>
  <si>
    <t>2.523e-11 ***</t>
  </si>
  <si>
    <t>delta 4 5</t>
  </si>
  <si>
    <t>2.844e-11 ***</t>
  </si>
  <si>
    <t>GridPeakShare</t>
  </si>
  <si>
    <t>DGPeakShare</t>
  </si>
  <si>
    <t>ShoulderShare</t>
  </si>
  <si>
    <t>OffpeakShare</t>
  </si>
  <si>
    <t>[1,]</t>
  </si>
  <si>
    <t>[2,]</t>
  </si>
  <si>
    <t>[3,]</t>
  </si>
  <si>
    <t>[4,]</t>
  </si>
  <si>
    <t>using coefs above and eqn in paper:</t>
  </si>
  <si>
    <t>using coefs and eqn as in the code:</t>
  </si>
  <si>
    <t>sym=TRUE and hom=TRUE in aidsEst code for mass market, but version 2 of the paper still says mass mkt model is estimated without homogeneity or symmetry restrictions</t>
  </si>
  <si>
    <t>&gt; summary(df_hi$P.t)</t>
  </si>
  <si>
    <t xml:space="preserve">    0.1     1.4     3.4     7.2     7.6  4733.1  535147 </t>
  </si>
  <si>
    <t>&gt; summary(df_low$P.t)</t>
  </si>
  <si>
    <t xml:space="preserve">     Min.   1st Qu.    Median      Mean   3rd Qu.      Max.      NA's </t>
  </si>
  <si>
    <t xml:space="preserve">-3355.507    -2.552     0.489     1.225     3.916  4733.090       112 </t>
  </si>
  <si>
    <t xml:space="preserve">5. Check the AOB code (python).
</t>
  </si>
  <si>
    <t>Julia + Dave + Roger + Doug</t>
  </si>
  <si>
    <t>in v4 of the code:</t>
  </si>
  <si>
    <r>
      <t>df_low=df_dc[df_dc$P.t_ratio&gt;0.01&amp;</t>
    </r>
    <r>
      <rPr>
        <sz val="11"/>
        <color rgb="FFFF0000"/>
        <rFont val="Calibri"/>
        <family val="2"/>
        <scheme val="minor"/>
      </rPr>
      <t>df_dc$P.t&lt;0</t>
    </r>
    <r>
      <rPr>
        <sz val="11"/>
        <color theme="1"/>
        <rFont val="Calibri"/>
        <family val="2"/>
        <scheme val="minor"/>
      </rPr>
      <t>&amp;df_dc$absP.t&gt;0.1&amp;df_dc$X&gt;0&amp;df_dc$U&gt;0&amp;df_dc$G&gt;0&amp;!is.na(df_dc$U),]</t>
    </r>
  </si>
  <si>
    <t xml:space="preserve">-3355.507    -6.348    -3.017    -6.029    -1.208    -0.100       112 </t>
  </si>
  <si>
    <t>now they are all negative</t>
  </si>
  <si>
    <t xml:space="preserve">I checked the subsets and the low version wasn't right. So I revised the code to match the description. </t>
  </si>
  <si>
    <t>subset of data for low now looks correct (file called 'v4')</t>
  </si>
  <si>
    <t xml:space="preserve">Yes. It is usual for the intermediates to have a high price-invariant share of costs relative to value added components of capital and labour, for example. This reflects, for example, typical ratios of value added to gross-output. </t>
  </si>
  <si>
    <t>the implied beta coefficient on intermediate goods is quite a lot higher than for any other estimated beta coefficient - does this make sense intuitively?</t>
  </si>
  <si>
    <t>Yes. Logged price ratios are intended. I added a sentence to the report.</t>
  </si>
  <si>
    <t xml:space="preserve">Yes this is the average over time. I changed the document to reflect this. </t>
  </si>
  <si>
    <t>For the calculation of the elasticities, you say that these are evaluated at cost share means, but in your code you calculate an elasticity for each year and then take the average of this. Is this what you meant to do?</t>
  </si>
  <si>
    <r>
      <t xml:space="preserve">yes there are 2 models run - df_hi.mdl and df_low.mdl, </t>
    </r>
    <r>
      <rPr>
        <sz val="11"/>
        <rFont val="Calibri"/>
        <family val="2"/>
        <scheme val="minor"/>
      </rPr>
      <t>not sure about subsets of the data though</t>
    </r>
  </si>
  <si>
    <t>see John's email's</t>
  </si>
  <si>
    <t>these are the same as in Table 5</t>
  </si>
  <si>
    <t>(but eqn in paper is wrong)</t>
  </si>
  <si>
    <t>the same to 2dp as in table 5</t>
  </si>
  <si>
    <t>output from R is the same as in table 5, but calculating by hand does not get the same figures (but same to 2 dp)</t>
  </si>
  <si>
    <r>
      <t xml:space="preserve">output from R corresponds to what is in table 6, </t>
    </r>
    <r>
      <rPr>
        <sz val="11"/>
        <rFont val="Calibri"/>
        <family val="2"/>
        <scheme val="minor"/>
      </rPr>
      <t>BUT calculating by hand gets different numbers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</si>
</sst>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000"/>
  </numFmts>
  <fonts count="22" x14ac:knownFonts="1">
    <font>
      <sz val="11"/>
      <color theme="1"/>
      <name val="Calibri"/>
      <family val="2"/>
      <scheme val="minor"/>
    </font>
    <font>
      <b/>
      <sz val="11"/>
      <color theme="1"/>
      <name val="Calibri"/>
      <family val="2"/>
      <scheme val="minor"/>
    </font>
    <font>
      <sz val="11"/>
      <color rgb="FF3A3A3A"/>
      <name val="Arial"/>
      <family val="2"/>
    </font>
    <font>
      <sz val="11"/>
      <name val="Calibri"/>
      <family val="2"/>
      <scheme val="minor"/>
    </font>
    <font>
      <sz val="11"/>
      <color rgb="FFFF0000"/>
      <name val="Calibri"/>
      <family val="2"/>
      <scheme val="minor"/>
    </font>
    <font>
      <sz val="8"/>
      <color rgb="FF000000"/>
      <name val="Segoe UI"/>
      <family val="2"/>
    </font>
    <font>
      <sz val="11"/>
      <color theme="1"/>
      <name val="Calibri"/>
      <family val="2"/>
    </font>
    <font>
      <sz val="10"/>
      <color rgb="FF000000"/>
      <name val="Lucida Console"/>
      <family val="3"/>
    </font>
    <font>
      <b/>
      <sz val="8"/>
      <color rgb="FF555555"/>
      <name val="Segoe UI"/>
      <family val="2"/>
    </font>
    <font>
      <sz val="11"/>
      <color rgb="FFFF0000"/>
      <name val="Calibri"/>
      <family val="2"/>
    </font>
    <font>
      <sz val="10"/>
      <color rgb="FF0000FF"/>
      <name val="Lucida Console"/>
      <family val="3"/>
    </font>
    <font>
      <sz val="11"/>
      <color rgb="FF1F497D"/>
      <name val="Calibri"/>
      <family val="2"/>
      <scheme val="minor"/>
    </font>
    <font>
      <b/>
      <sz val="10"/>
      <color theme="1"/>
      <name val="Tahoma"/>
      <family val="2"/>
    </font>
    <font>
      <sz val="10"/>
      <color theme="1"/>
      <name val="Tahoma"/>
      <family val="2"/>
    </font>
    <font>
      <sz val="10"/>
      <color rgb="FF0000FF"/>
      <name val="Courier New"/>
      <family val="3"/>
    </font>
    <font>
      <sz val="10"/>
      <color rgb="FF000000"/>
      <name val="Courier New"/>
      <family val="3"/>
    </font>
    <font>
      <sz val="10"/>
      <color theme="1"/>
      <name val="Consolas"/>
      <family val="3"/>
    </font>
    <font>
      <sz val="12"/>
      <color theme="1"/>
      <name val="Times New Roman"/>
      <family val="1"/>
    </font>
    <font>
      <i/>
      <sz val="11"/>
      <color theme="1"/>
      <name val="Calibri"/>
      <family val="2"/>
      <scheme val="minor"/>
    </font>
    <font>
      <sz val="10"/>
      <color rgb="FFFF0000"/>
      <name val="Lucida Console"/>
      <family val="3"/>
    </font>
    <font>
      <sz val="10"/>
      <color rgb="FF000000"/>
      <name val="Arial"/>
      <family val="2"/>
    </font>
    <font>
      <sz val="10"/>
      <color rgb="FF000000"/>
      <name val="Arial Unicode MS"/>
      <family val="2"/>
    </font>
  </fonts>
  <fills count="12">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7F8F9"/>
        <bgColor indexed="64"/>
      </patternFill>
    </fill>
    <fill>
      <patternFill patternType="solid">
        <fgColor rgb="FFFDFDF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rgb="FFCFD4D8"/>
      </right>
      <top/>
      <bottom style="medium">
        <color rgb="FFCFD4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1" fillId="0" borderId="0" xfId="0" applyFont="1"/>
    <xf numFmtId="0" fontId="0" fillId="0" borderId="0" xfId="0" applyFont="1"/>
    <xf numFmtId="0" fontId="0" fillId="0" borderId="0" xfId="0" applyFont="1" applyAlignment="1">
      <alignment wrapText="1"/>
    </xf>
    <xf numFmtId="0" fontId="1" fillId="0" borderId="1" xfId="0" applyFont="1" applyBorder="1"/>
    <xf numFmtId="0" fontId="0" fillId="0" borderId="1" xfId="0" applyBorder="1"/>
    <xf numFmtId="0" fontId="0" fillId="0" borderId="1" xfId="0" applyFont="1" applyBorder="1"/>
    <xf numFmtId="0" fontId="2" fillId="0" borderId="1" xfId="0" applyFont="1" applyBorder="1"/>
    <xf numFmtId="0" fontId="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0" fillId="0" borderId="2" xfId="0" applyFill="1" applyBorder="1" applyAlignment="1">
      <alignment wrapText="1"/>
    </xf>
    <xf numFmtId="0" fontId="3" fillId="0" borderId="1" xfId="0" applyFont="1" applyFill="1" applyBorder="1" applyAlignment="1">
      <alignment wrapText="1"/>
    </xf>
    <xf numFmtId="0" fontId="5" fillId="2" borderId="3" xfId="0" applyFont="1" applyFill="1" applyBorder="1" applyAlignment="1">
      <alignment horizontal="right" vertical="center"/>
    </xf>
    <xf numFmtId="0" fontId="1" fillId="0" borderId="1" xfId="0" applyFont="1" applyFill="1" applyBorder="1"/>
    <xf numFmtId="0" fontId="0" fillId="0" borderId="1" xfId="0" applyFill="1" applyBorder="1" applyAlignment="1">
      <alignment wrapText="1"/>
    </xf>
    <xf numFmtId="0" fontId="0" fillId="3" borderId="0" xfId="0" applyFill="1"/>
    <xf numFmtId="0" fontId="4" fillId="0" borderId="0" xfId="0" applyFont="1"/>
    <xf numFmtId="0" fontId="0" fillId="0" borderId="0" xfId="0" applyAlignment="1">
      <alignment vertical="center"/>
    </xf>
    <xf numFmtId="0" fontId="7" fillId="0" borderId="0" xfId="0" applyFont="1" applyAlignment="1">
      <alignment vertical="center"/>
    </xf>
    <xf numFmtId="0" fontId="3" fillId="0" borderId="0" xfId="0" applyFont="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4" xfId="0" applyFont="1" applyBorder="1"/>
    <xf numFmtId="0" fontId="0" fillId="0" borderId="4" xfId="0" applyBorder="1"/>
    <xf numFmtId="0" fontId="0" fillId="0" borderId="4" xfId="0" applyFont="1" applyBorder="1" applyAlignment="1">
      <alignment wrapText="1"/>
    </xf>
    <xf numFmtId="0" fontId="3" fillId="0" borderId="4" xfId="0" applyFont="1" applyBorder="1" applyAlignment="1">
      <alignment wrapText="1"/>
    </xf>
    <xf numFmtId="0" fontId="0" fillId="0" borderId="4" xfId="0" applyBorder="1" applyAlignment="1">
      <alignment wrapText="1"/>
    </xf>
    <xf numFmtId="0" fontId="0" fillId="0" borderId="5" xfId="0" applyFont="1" applyBorder="1"/>
    <xf numFmtId="0" fontId="2" fillId="0" borderId="5" xfId="0" applyFont="1" applyBorder="1"/>
    <xf numFmtId="0" fontId="0" fillId="0" borderId="5" xfId="0" applyFont="1" applyBorder="1" applyAlignment="1">
      <alignment wrapText="1"/>
    </xf>
    <xf numFmtId="0" fontId="3" fillId="0" borderId="5" xfId="0" applyFont="1" applyBorder="1" applyAlignment="1">
      <alignment wrapText="1"/>
    </xf>
    <xf numFmtId="0" fontId="0" fillId="0" borderId="5" xfId="0" applyBorder="1" applyAlignment="1">
      <alignment wrapText="1"/>
    </xf>
    <xf numFmtId="0" fontId="0" fillId="0" borderId="5" xfId="0" applyBorder="1"/>
    <xf numFmtId="0" fontId="0" fillId="0" borderId="6" xfId="0" applyBorder="1"/>
    <xf numFmtId="0" fontId="6" fillId="0" borderId="0" xfId="0" applyFont="1"/>
    <xf numFmtId="0" fontId="8" fillId="10" borderId="3" xfId="0" applyFont="1" applyFill="1" applyBorder="1" applyAlignment="1">
      <alignment horizontal="right" vertical="center"/>
    </xf>
    <xf numFmtId="0" fontId="5" fillId="2" borderId="3" xfId="0" applyFont="1" applyFill="1" applyBorder="1" applyAlignment="1">
      <alignment vertical="center"/>
    </xf>
    <xf numFmtId="11" fontId="5" fillId="2" borderId="3" xfId="0" applyNumberFormat="1" applyFont="1" applyFill="1" applyBorder="1" applyAlignment="1">
      <alignment horizontal="right" vertical="center"/>
    </xf>
    <xf numFmtId="0" fontId="5" fillId="11" borderId="3" xfId="0" applyFont="1" applyFill="1" applyBorder="1" applyAlignment="1">
      <alignment vertical="center"/>
    </xf>
    <xf numFmtId="0" fontId="5" fillId="11" borderId="3" xfId="0" applyFont="1" applyFill="1" applyBorder="1" applyAlignment="1">
      <alignment horizontal="right" vertical="center"/>
    </xf>
    <xf numFmtId="11" fontId="5" fillId="11" borderId="3" xfId="0" applyNumberFormat="1" applyFont="1" applyFill="1" applyBorder="1" applyAlignment="1">
      <alignment horizontal="right" vertical="center"/>
    </xf>
    <xf numFmtId="164" fontId="0" fillId="0" borderId="0" xfId="0" applyNumberFormat="1"/>
    <xf numFmtId="165" fontId="0" fillId="0" borderId="0" xfId="0" applyNumberFormat="1"/>
    <xf numFmtId="2" fontId="0" fillId="0" borderId="0" xfId="0" applyNumberFormat="1"/>
    <xf numFmtId="2" fontId="4" fillId="0" borderId="0" xfId="0" applyNumberFormat="1" applyFont="1"/>
    <xf numFmtId="165" fontId="4" fillId="0" borderId="0" xfId="0" applyNumberFormat="1" applyFont="1"/>
    <xf numFmtId="0" fontId="9" fillId="0" borderId="0" xfId="0" applyFont="1"/>
    <xf numFmtId="0" fontId="4" fillId="0" borderId="1" xfId="0" applyFont="1" applyBorder="1" applyAlignment="1">
      <alignment wrapText="1"/>
    </xf>
    <xf numFmtId="0" fontId="0" fillId="0" borderId="7" xfId="0" applyBorder="1"/>
    <xf numFmtId="0" fontId="10" fillId="0" borderId="0" xfId="0" applyFont="1" applyAlignment="1">
      <alignment vertical="center"/>
    </xf>
    <xf numFmtId="0" fontId="0" fillId="2" borderId="0" xfId="0" applyFill="1" applyAlignment="1">
      <alignment vertical="center"/>
    </xf>
    <xf numFmtId="0" fontId="7" fillId="2"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0" fontId="17" fillId="0" borderId="0" xfId="0" applyFont="1"/>
    <xf numFmtId="0" fontId="18" fillId="0" borderId="0" xfId="0" applyFont="1"/>
    <xf numFmtId="0" fontId="0" fillId="0" borderId="7" xfId="0" applyFont="1" applyBorder="1"/>
    <xf numFmtId="0" fontId="4" fillId="0" borderId="1" xfId="0" applyFont="1" applyBorder="1"/>
    <xf numFmtId="0" fontId="0" fillId="0" borderId="0" xfId="0" applyFill="1"/>
    <xf numFmtId="0" fontId="7" fillId="0" borderId="0" xfId="0" applyFont="1" applyFill="1" applyAlignment="1">
      <alignment vertical="center"/>
    </xf>
    <xf numFmtId="0" fontId="3" fillId="0" borderId="5" xfId="0" applyFont="1" applyFill="1" applyBorder="1" applyAlignment="1">
      <alignment wrapText="1"/>
    </xf>
    <xf numFmtId="0" fontId="19" fillId="2" borderId="0" xfId="0" applyFont="1" applyFill="1" applyAlignment="1">
      <alignment vertical="center"/>
    </xf>
    <xf numFmtId="0" fontId="19" fillId="0" borderId="0" xfId="0" applyFont="1" applyFill="1" applyAlignment="1">
      <alignment vertical="center"/>
    </xf>
    <xf numFmtId="11" fontId="0" fillId="0" borderId="0" xfId="0" applyNumberFormat="1"/>
    <xf numFmtId="166" fontId="0" fillId="0" borderId="0" xfId="0" applyNumberFormat="1"/>
    <xf numFmtId="0" fontId="0" fillId="0" borderId="8" xfId="0" applyBorder="1"/>
    <xf numFmtId="0" fontId="0" fillId="0" borderId="5" xfId="0" applyFill="1" applyBorder="1" applyAlignment="1">
      <alignment wrapText="1"/>
    </xf>
    <xf numFmtId="0" fontId="0" fillId="0" borderId="9" xfId="0" applyBorder="1"/>
    <xf numFmtId="0" fontId="17" fillId="0" borderId="0" xfId="0" applyFont="1" applyAlignment="1">
      <alignment vertical="center"/>
    </xf>
    <xf numFmtId="0" fontId="20" fillId="0" borderId="0" xfId="0" applyFont="1"/>
    <xf numFmtId="0" fontId="10" fillId="2" borderId="0" xfId="0" applyFont="1" applyFill="1" applyAlignment="1">
      <alignment vertical="center"/>
    </xf>
    <xf numFmtId="0" fontId="0" fillId="0" borderId="10" xfId="0" applyBorder="1"/>
    <xf numFmtId="11" fontId="0" fillId="0" borderId="0" xfId="0" applyNumberFormat="1" applyFill="1"/>
    <xf numFmtId="165" fontId="0" fillId="0" borderId="0" xfId="0" applyNumberFormat="1" applyFill="1"/>
    <xf numFmtId="0" fontId="0" fillId="0" borderId="1" xfId="0" applyBorder="1" applyAlignment="1"/>
    <xf numFmtId="0" fontId="0" fillId="0" borderId="0" xfId="0" applyAlignment="1">
      <alignment wrapText="1"/>
    </xf>
    <xf numFmtId="0" fontId="17"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8" Type="http://schemas.openxmlformats.org/officeDocument/2006/relationships/image" Target="cid:image004.png@01D4DA58.35B29420"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cid:image001.png@01D4DA57.8922B4B0" TargetMode="External"/><Relationship Id="rId1" Type="http://schemas.openxmlformats.org/officeDocument/2006/relationships/image" Target="../media/image1.png"/><Relationship Id="rId6" Type="http://schemas.openxmlformats.org/officeDocument/2006/relationships/image" Target="cid:image003.png@01D4DA57.8922B4B0" TargetMode="External"/><Relationship Id="rId5" Type="http://schemas.openxmlformats.org/officeDocument/2006/relationships/image" Target="../media/image3.png"/><Relationship Id="rId10" Type="http://schemas.openxmlformats.org/officeDocument/2006/relationships/image" Target="cid:image005.png@01D4DA58.ECF4A420" TargetMode="External"/><Relationship Id="rId4" Type="http://schemas.openxmlformats.org/officeDocument/2006/relationships/image" Target="cid:image002.png@01D4DA57.8922B4B0"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304800</xdr:colOff>
      <xdr:row>3</xdr:row>
      <xdr:rowOff>304800</xdr:rowOff>
    </xdr:to>
    <xdr:sp macro="" textlink="">
      <xdr:nvSpPr>
        <xdr:cNvPr id="1025" name="AutoShape 1" descr="\Beta"/>
        <xdr:cNvSpPr>
          <a:spLocks noChangeAspect="1" noChangeArrowheads="1"/>
        </xdr:cNvSpPr>
      </xdr:nvSpPr>
      <xdr:spPr bwMode="auto">
        <a:xfrm>
          <a:off x="1335405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175</xdr:row>
      <xdr:rowOff>180975</xdr:rowOff>
    </xdr:from>
    <xdr:to>
      <xdr:col>10</xdr:col>
      <xdr:colOff>571500</xdr:colOff>
      <xdr:row>179</xdr:row>
      <xdr:rowOff>180975</xdr:rowOff>
    </xdr:to>
    <xdr:pic>
      <xdr:nvPicPr>
        <xdr:cNvPr id="2" name="Picture 1" descr="cid:image001.png@01D4DA57.8922B4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819275" y="33089850"/>
          <a:ext cx="53149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95250</xdr:colOff>
      <xdr:row>187</xdr:row>
      <xdr:rowOff>85725</xdr:rowOff>
    </xdr:from>
    <xdr:to>
      <xdr:col>9</xdr:col>
      <xdr:colOff>419100</xdr:colOff>
      <xdr:row>189</xdr:row>
      <xdr:rowOff>152400</xdr:rowOff>
    </xdr:to>
    <xdr:pic>
      <xdr:nvPicPr>
        <xdr:cNvPr id="3" name="Picture 2" descr="cid:image002.png@01D4DA57.8922B4B0"/>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781175" y="35280600"/>
          <a:ext cx="4591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57151</xdr:colOff>
      <xdr:row>196</xdr:row>
      <xdr:rowOff>180976</xdr:rowOff>
    </xdr:from>
    <xdr:to>
      <xdr:col>8</xdr:col>
      <xdr:colOff>171451</xdr:colOff>
      <xdr:row>200</xdr:row>
      <xdr:rowOff>178986</xdr:rowOff>
    </xdr:to>
    <xdr:pic>
      <xdr:nvPicPr>
        <xdr:cNvPr id="4" name="Picture 3" descr="cid:image003.png@01D4DA57.8922B4B0"/>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743076" y="37214176"/>
          <a:ext cx="3771900" cy="760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206</xdr:row>
      <xdr:rowOff>38100</xdr:rowOff>
    </xdr:from>
    <xdr:to>
      <xdr:col>10</xdr:col>
      <xdr:colOff>0</xdr:colOff>
      <xdr:row>209</xdr:row>
      <xdr:rowOff>104775</xdr:rowOff>
    </xdr:to>
    <xdr:pic>
      <xdr:nvPicPr>
        <xdr:cNvPr id="5" name="Picture 4" descr="cid:image004.png@01D4DA58.35B29420"/>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1828800" y="39233475"/>
          <a:ext cx="47339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209550</xdr:colOff>
      <xdr:row>213</xdr:row>
      <xdr:rowOff>133350</xdr:rowOff>
    </xdr:from>
    <xdr:to>
      <xdr:col>11</xdr:col>
      <xdr:colOff>19050</xdr:colOff>
      <xdr:row>216</xdr:row>
      <xdr:rowOff>9525</xdr:rowOff>
    </xdr:to>
    <xdr:pic>
      <xdr:nvPicPr>
        <xdr:cNvPr id="6" name="Picture 5" descr="cid:image005.png@01D4DA58.ECF4A420"/>
        <xdr:cNvPicPr>
          <a:picLocks noChangeAspect="1" noChangeArrowheads="1"/>
        </xdr:cNvPicPr>
      </xdr:nvPicPr>
      <xdr:blipFill>
        <a:blip xmlns:r="http://schemas.openxmlformats.org/officeDocument/2006/relationships" r:embed="rId9" r:link="rId10">
          <a:extLst>
            <a:ext uri="{28A0092B-C50C-407E-A947-70E740481C1C}">
              <a14:useLocalDpi xmlns:a14="http://schemas.microsoft.com/office/drawing/2010/main" val="0"/>
            </a:ext>
          </a:extLst>
        </a:blip>
        <a:srcRect/>
        <a:stretch>
          <a:fillRect/>
        </a:stretch>
      </xdr:blipFill>
      <xdr:spPr bwMode="auto">
        <a:xfrm>
          <a:off x="1895475" y="40662225"/>
          <a:ext cx="52959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A22" sqref="A22"/>
    </sheetView>
  </sheetViews>
  <sheetFormatPr defaultRowHeight="15" x14ac:dyDescent="0.25"/>
  <cols>
    <col min="1" max="1" width="134.85546875" customWidth="1"/>
    <col min="2" max="2" width="15.85546875" bestFit="1" customWidth="1"/>
  </cols>
  <sheetData>
    <row r="1" spans="1:2" x14ac:dyDescent="0.25">
      <c r="A1" s="1" t="s">
        <v>4</v>
      </c>
      <c r="B1" s="1" t="s">
        <v>5</v>
      </c>
    </row>
    <row r="2" spans="1:2" x14ac:dyDescent="0.25">
      <c r="A2" s="2" t="s">
        <v>6</v>
      </c>
      <c r="B2" t="s">
        <v>8</v>
      </c>
    </row>
    <row r="3" spans="1:2" x14ac:dyDescent="0.25">
      <c r="A3" s="2" t="s">
        <v>34</v>
      </c>
    </row>
    <row r="4" spans="1:2" x14ac:dyDescent="0.25">
      <c r="A4" s="2" t="s">
        <v>7</v>
      </c>
      <c r="B4" t="s">
        <v>9</v>
      </c>
    </row>
    <row r="5" spans="1:2" ht="60" x14ac:dyDescent="0.25">
      <c r="A5" s="3" t="s">
        <v>33</v>
      </c>
      <c r="B5" s="2" t="s">
        <v>50</v>
      </c>
    </row>
    <row r="6" spans="1:2" ht="30" x14ac:dyDescent="0.25">
      <c r="A6" s="3" t="s">
        <v>687</v>
      </c>
      <c r="B6" s="1" t="s">
        <v>688</v>
      </c>
    </row>
    <row r="7" spans="1:2" x14ac:dyDescent="0.25">
      <c r="A7" s="2" t="s">
        <v>62</v>
      </c>
      <c r="B7" t="s">
        <v>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3"/>
  <sheetViews>
    <sheetView topLeftCell="F1" zoomScale="55" zoomScaleNormal="55" workbookViewId="0">
      <selection activeCell="O20" sqref="O20"/>
    </sheetView>
  </sheetViews>
  <sheetFormatPr defaultRowHeight="15" x14ac:dyDescent="0.25"/>
  <cols>
    <col min="1" max="1" width="38.28515625" bestFit="1" customWidth="1"/>
    <col min="2" max="2" width="38.28515625" customWidth="1"/>
    <col min="3" max="3" width="33.5703125" customWidth="1"/>
    <col min="4" max="4" width="29.140625" bestFit="1" customWidth="1"/>
    <col min="5" max="5" width="75.42578125" bestFit="1" customWidth="1"/>
    <col min="6" max="6" width="33.5703125" customWidth="1"/>
    <col min="7" max="7" width="40.42578125" customWidth="1"/>
    <col min="8" max="9" width="32.5703125" customWidth="1"/>
    <col min="10" max="10" width="45.7109375" customWidth="1"/>
    <col min="11" max="11" width="42.7109375" customWidth="1"/>
    <col min="12" max="12" width="51.7109375" customWidth="1"/>
    <col min="13" max="13" width="38.5703125" customWidth="1"/>
    <col min="14" max="14" width="31.7109375" customWidth="1"/>
    <col min="15" max="15" width="54.28515625" customWidth="1"/>
  </cols>
  <sheetData>
    <row r="3" spans="1:15" x14ac:dyDescent="0.25">
      <c r="A3" s="4" t="s">
        <v>0</v>
      </c>
      <c r="B3" s="4"/>
      <c r="C3" s="4" t="s">
        <v>1</v>
      </c>
      <c r="D3" s="4" t="s">
        <v>30</v>
      </c>
      <c r="E3" s="4" t="s">
        <v>20</v>
      </c>
      <c r="F3" s="4" t="s">
        <v>21</v>
      </c>
      <c r="G3" s="4"/>
      <c r="H3" s="5"/>
      <c r="I3" s="4" t="s">
        <v>78</v>
      </c>
      <c r="J3" s="4" t="s">
        <v>4</v>
      </c>
      <c r="K3" s="4" t="s">
        <v>44</v>
      </c>
      <c r="L3" s="4" t="s">
        <v>37</v>
      </c>
      <c r="M3" s="15" t="s">
        <v>81</v>
      </c>
      <c r="N3" s="15" t="s">
        <v>455</v>
      </c>
      <c r="O3" s="15" t="s">
        <v>561</v>
      </c>
    </row>
    <row r="4" spans="1:15" ht="85.5" customHeight="1" x14ac:dyDescent="0.25">
      <c r="A4" s="6" t="s">
        <v>10</v>
      </c>
      <c r="B4" s="6" t="s">
        <v>11</v>
      </c>
      <c r="C4" s="6" t="s">
        <v>2</v>
      </c>
      <c r="D4" s="6" t="s">
        <v>13</v>
      </c>
      <c r="E4" s="11" t="s">
        <v>49</v>
      </c>
      <c r="F4" s="8" t="s">
        <v>23</v>
      </c>
      <c r="G4" s="8" t="s">
        <v>22</v>
      </c>
      <c r="H4" s="9" t="s">
        <v>27</v>
      </c>
      <c r="I4" s="9">
        <v>1</v>
      </c>
      <c r="J4" s="8" t="s">
        <v>39</v>
      </c>
      <c r="K4" s="10" t="s">
        <v>45</v>
      </c>
      <c r="L4" s="16" t="s">
        <v>76</v>
      </c>
      <c r="M4" s="5"/>
      <c r="N4" s="5"/>
      <c r="O4" s="5"/>
    </row>
    <row r="5" spans="1:15" ht="120" x14ac:dyDescent="0.25">
      <c r="A5" s="6"/>
      <c r="B5" s="6"/>
      <c r="C5" s="6"/>
      <c r="D5" s="6"/>
      <c r="E5" s="7"/>
      <c r="F5" s="8"/>
      <c r="G5" s="8"/>
      <c r="H5" s="9"/>
      <c r="I5" s="9">
        <v>2</v>
      </c>
      <c r="J5" s="10" t="s">
        <v>31</v>
      </c>
      <c r="K5" s="5"/>
      <c r="L5" s="5" t="s">
        <v>175</v>
      </c>
      <c r="M5" s="10" t="s">
        <v>696</v>
      </c>
      <c r="N5" s="85" t="s">
        <v>695</v>
      </c>
      <c r="O5" s="5"/>
    </row>
    <row r="6" spans="1:15" ht="30" x14ac:dyDescent="0.25">
      <c r="A6" s="6"/>
      <c r="B6" s="6"/>
      <c r="C6" s="6"/>
      <c r="D6" s="6"/>
      <c r="E6" s="7"/>
      <c r="F6" s="8"/>
      <c r="G6" s="8"/>
      <c r="H6" s="9"/>
      <c r="I6" s="9">
        <v>3</v>
      </c>
      <c r="J6" s="10" t="s">
        <v>35</v>
      </c>
      <c r="K6" s="5"/>
      <c r="L6" s="10" t="s">
        <v>200</v>
      </c>
      <c r="M6" s="5"/>
      <c r="N6" s="5"/>
      <c r="O6" s="5"/>
    </row>
    <row r="7" spans="1:15" ht="127.5" customHeight="1" x14ac:dyDescent="0.25">
      <c r="A7" s="6"/>
      <c r="B7" s="6"/>
      <c r="C7" s="6"/>
      <c r="D7" s="6"/>
      <c r="E7" s="7"/>
      <c r="F7" s="8"/>
      <c r="G7" s="8"/>
      <c r="H7" s="9"/>
      <c r="I7" s="9">
        <v>4</v>
      </c>
      <c r="J7" s="10" t="s">
        <v>38</v>
      </c>
      <c r="K7" s="10" t="s">
        <v>46</v>
      </c>
      <c r="L7" s="10" t="s">
        <v>77</v>
      </c>
      <c r="M7" s="16" t="s">
        <v>80</v>
      </c>
      <c r="N7" s="85" t="s">
        <v>697</v>
      </c>
      <c r="O7" s="5"/>
    </row>
    <row r="8" spans="1:15" ht="90" x14ac:dyDescent="0.25">
      <c r="A8" s="6"/>
      <c r="B8" s="6"/>
      <c r="C8" s="6"/>
      <c r="D8" s="6"/>
      <c r="E8" s="7"/>
      <c r="F8" s="8"/>
      <c r="G8" s="8"/>
      <c r="H8" s="9"/>
      <c r="I8" s="9">
        <v>5</v>
      </c>
      <c r="J8" s="10" t="s">
        <v>36</v>
      </c>
      <c r="K8" s="10" t="s">
        <v>176</v>
      </c>
      <c r="L8" s="9" t="s">
        <v>203</v>
      </c>
      <c r="M8" s="9" t="s">
        <v>699</v>
      </c>
      <c r="N8" s="10" t="s">
        <v>698</v>
      </c>
      <c r="O8" s="5"/>
    </row>
    <row r="9" spans="1:15" s="39" customFormat="1" ht="30.75" thickBot="1" x14ac:dyDescent="0.3">
      <c r="A9" s="33"/>
      <c r="B9" s="33"/>
      <c r="C9" s="33"/>
      <c r="D9" s="33"/>
      <c r="E9" s="34"/>
      <c r="F9" s="35"/>
      <c r="G9" s="35"/>
      <c r="H9" s="36"/>
      <c r="I9" s="36">
        <v>6</v>
      </c>
      <c r="J9" s="37" t="s">
        <v>51</v>
      </c>
      <c r="K9" s="37" t="s">
        <v>53</v>
      </c>
      <c r="L9" s="38" t="s">
        <v>175</v>
      </c>
      <c r="M9" s="38"/>
      <c r="N9" s="38"/>
      <c r="O9" s="38"/>
    </row>
    <row r="10" spans="1:15" ht="99" customHeight="1" x14ac:dyDescent="0.25">
      <c r="A10" s="28"/>
      <c r="B10" s="28" t="s">
        <v>12</v>
      </c>
      <c r="C10" s="28" t="s">
        <v>3</v>
      </c>
      <c r="D10" s="28" t="s">
        <v>18</v>
      </c>
      <c r="E10" s="29" t="s">
        <v>19</v>
      </c>
      <c r="F10" s="30" t="s">
        <v>24</v>
      </c>
      <c r="G10" s="30" t="s">
        <v>22</v>
      </c>
      <c r="H10" s="31" t="s">
        <v>27</v>
      </c>
      <c r="I10" s="31">
        <v>7</v>
      </c>
      <c r="J10" s="30" t="s">
        <v>40</v>
      </c>
      <c r="K10" s="32" t="s">
        <v>214</v>
      </c>
      <c r="L10" s="29" t="s">
        <v>175</v>
      </c>
      <c r="M10" s="32"/>
      <c r="N10" s="29"/>
      <c r="O10" s="29"/>
    </row>
    <row r="11" spans="1:15" ht="71.25" customHeight="1" x14ac:dyDescent="0.25">
      <c r="A11" s="6"/>
      <c r="B11" s="6"/>
      <c r="C11" s="6"/>
      <c r="D11" s="6"/>
      <c r="E11" s="5"/>
      <c r="F11" s="8"/>
      <c r="G11" s="8"/>
      <c r="H11" s="9"/>
      <c r="I11" s="9">
        <v>8</v>
      </c>
      <c r="J11" s="8" t="s">
        <v>52</v>
      </c>
      <c r="K11" s="10" t="s">
        <v>205</v>
      </c>
      <c r="L11" s="29" t="s">
        <v>175</v>
      </c>
      <c r="M11" s="5"/>
      <c r="N11" s="5"/>
      <c r="O11" s="5"/>
    </row>
    <row r="12" spans="1:15" ht="40.5" customHeight="1" x14ac:dyDescent="0.25">
      <c r="A12" s="6"/>
      <c r="B12" s="6"/>
      <c r="C12" s="6"/>
      <c r="D12" s="6"/>
      <c r="E12" s="5"/>
      <c r="F12" s="8"/>
      <c r="G12" s="8"/>
      <c r="H12" s="9"/>
      <c r="I12" s="9">
        <v>9</v>
      </c>
      <c r="J12" s="8" t="s">
        <v>42</v>
      </c>
      <c r="K12" s="10" t="s">
        <v>47</v>
      </c>
      <c r="L12" s="5" t="s">
        <v>37</v>
      </c>
      <c r="M12" s="5"/>
      <c r="N12" s="5"/>
      <c r="O12" s="5"/>
    </row>
    <row r="13" spans="1:15" ht="49.5" customHeight="1" x14ac:dyDescent="0.25">
      <c r="A13" s="6"/>
      <c r="B13" s="6"/>
      <c r="C13" s="6"/>
      <c r="D13" s="6"/>
      <c r="E13" s="5"/>
      <c r="F13" s="8"/>
      <c r="G13" s="8"/>
      <c r="H13" s="9"/>
      <c r="I13" s="9">
        <v>10</v>
      </c>
      <c r="J13" s="8" t="s">
        <v>41</v>
      </c>
      <c r="K13" s="10" t="s">
        <v>47</v>
      </c>
      <c r="L13" s="5" t="s">
        <v>37</v>
      </c>
      <c r="M13" s="5"/>
      <c r="N13" s="5"/>
      <c r="O13" s="5"/>
    </row>
    <row r="14" spans="1:15" ht="53.25" customHeight="1" x14ac:dyDescent="0.25">
      <c r="A14" s="6"/>
      <c r="B14" s="6"/>
      <c r="C14" s="6"/>
      <c r="D14" s="6"/>
      <c r="E14" s="5"/>
      <c r="F14" s="8"/>
      <c r="G14" s="8"/>
      <c r="H14" s="9"/>
      <c r="I14" s="9">
        <v>11</v>
      </c>
      <c r="J14" s="8" t="s">
        <v>43</v>
      </c>
      <c r="K14" s="5" t="s">
        <v>48</v>
      </c>
      <c r="L14" s="29" t="s">
        <v>175</v>
      </c>
      <c r="M14" s="10"/>
      <c r="N14" s="5"/>
      <c r="O14" s="5"/>
    </row>
    <row r="15" spans="1:15" s="39" customFormat="1" ht="73.5" customHeight="1" thickBot="1" x14ac:dyDescent="0.3">
      <c r="A15" s="33"/>
      <c r="B15" s="33"/>
      <c r="C15" s="33"/>
      <c r="D15" s="33"/>
      <c r="E15" s="38"/>
      <c r="F15" s="35"/>
      <c r="G15" s="35"/>
      <c r="H15" s="36"/>
      <c r="I15" s="36">
        <v>12</v>
      </c>
      <c r="J15" s="35" t="s">
        <v>54</v>
      </c>
      <c r="K15" s="37" t="s">
        <v>55</v>
      </c>
      <c r="L15" s="36" t="s">
        <v>299</v>
      </c>
      <c r="M15" s="37" t="s">
        <v>457</v>
      </c>
      <c r="N15" s="38" t="s">
        <v>701</v>
      </c>
      <c r="O15" s="38"/>
    </row>
    <row r="16" spans="1:15" ht="80.25" customHeight="1" x14ac:dyDescent="0.25">
      <c r="A16" s="28" t="s">
        <v>14</v>
      </c>
      <c r="B16" s="28" t="s">
        <v>15</v>
      </c>
      <c r="C16" s="28" t="s">
        <v>3</v>
      </c>
      <c r="D16" s="28" t="s">
        <v>16</v>
      </c>
      <c r="E16" s="28" t="s">
        <v>32</v>
      </c>
      <c r="F16" s="30" t="s">
        <v>29</v>
      </c>
      <c r="G16" s="30" t="s">
        <v>25</v>
      </c>
      <c r="H16" s="30" t="s">
        <v>26</v>
      </c>
      <c r="I16" s="31">
        <v>13</v>
      </c>
      <c r="J16" s="32" t="s">
        <v>270</v>
      </c>
      <c r="K16" s="32" t="s">
        <v>65</v>
      </c>
      <c r="L16" s="29" t="s">
        <v>175</v>
      </c>
      <c r="M16" s="29"/>
      <c r="N16" s="29"/>
      <c r="O16" s="29" t="s">
        <v>175</v>
      </c>
    </row>
    <row r="17" spans="1:16" ht="80.25" customHeight="1" x14ac:dyDescent="0.25">
      <c r="A17" s="6"/>
      <c r="B17" s="6"/>
      <c r="C17" s="8" t="s">
        <v>562</v>
      </c>
      <c r="D17" s="6"/>
      <c r="E17" s="6"/>
      <c r="F17" s="8"/>
      <c r="G17" s="8"/>
      <c r="H17" s="8"/>
      <c r="I17" s="9">
        <v>14</v>
      </c>
      <c r="J17" s="10" t="s">
        <v>57</v>
      </c>
      <c r="K17" s="10" t="s">
        <v>66</v>
      </c>
      <c r="L17" s="29" t="s">
        <v>175</v>
      </c>
      <c r="M17" s="10" t="s">
        <v>310</v>
      </c>
      <c r="N17" s="16" t="s">
        <v>582</v>
      </c>
      <c r="O17" s="29" t="s">
        <v>175</v>
      </c>
    </row>
    <row r="18" spans="1:16" ht="80.25" customHeight="1" x14ac:dyDescent="0.25">
      <c r="A18" s="6"/>
      <c r="B18" s="6"/>
      <c r="C18" s="6"/>
      <c r="D18" s="6"/>
      <c r="E18" s="6"/>
      <c r="F18" s="8"/>
      <c r="G18" s="8"/>
      <c r="H18" s="8"/>
      <c r="I18" s="9">
        <v>15</v>
      </c>
      <c r="J18" s="12" t="s">
        <v>60</v>
      </c>
      <c r="K18" s="10" t="s">
        <v>67</v>
      </c>
      <c r="L18" s="9" t="s">
        <v>456</v>
      </c>
      <c r="M18" s="5" t="s">
        <v>337</v>
      </c>
      <c r="N18" s="10" t="s">
        <v>603</v>
      </c>
      <c r="O18" s="32" t="s">
        <v>602</v>
      </c>
    </row>
    <row r="19" spans="1:16" ht="80.25" customHeight="1" x14ac:dyDescent="0.25">
      <c r="A19" s="6"/>
      <c r="B19" s="6"/>
      <c r="C19" s="6"/>
      <c r="D19" s="6"/>
      <c r="E19" s="6"/>
      <c r="F19" s="8"/>
      <c r="G19" s="8"/>
      <c r="H19" s="8"/>
      <c r="I19" s="9">
        <v>16</v>
      </c>
      <c r="J19" s="10" t="s">
        <v>61</v>
      </c>
      <c r="K19" s="10" t="s">
        <v>56</v>
      </c>
      <c r="L19" s="10" t="s">
        <v>706</v>
      </c>
      <c r="M19" s="10" t="s">
        <v>336</v>
      </c>
      <c r="N19" s="16" t="s">
        <v>452</v>
      </c>
      <c r="O19" s="9" t="s">
        <v>705</v>
      </c>
    </row>
    <row r="20" spans="1:16" ht="80.25" customHeight="1" x14ac:dyDescent="0.25">
      <c r="A20" s="6"/>
      <c r="B20" s="6"/>
      <c r="C20" s="6"/>
      <c r="D20" s="6"/>
      <c r="E20" s="6"/>
      <c r="F20" s="8"/>
      <c r="G20" s="8"/>
      <c r="H20" s="8"/>
      <c r="I20" s="9">
        <v>17</v>
      </c>
      <c r="J20" s="10" t="s">
        <v>325</v>
      </c>
      <c r="K20" s="12" t="s">
        <v>58</v>
      </c>
      <c r="L20" s="10" t="s">
        <v>324</v>
      </c>
      <c r="M20" s="5"/>
      <c r="N20" s="5"/>
      <c r="O20" s="53" t="s">
        <v>681</v>
      </c>
    </row>
    <row r="21" spans="1:16" s="39" customFormat="1" ht="96.75" customHeight="1" thickBot="1" x14ac:dyDescent="0.3">
      <c r="A21" s="33"/>
      <c r="B21" s="33"/>
      <c r="C21" s="33"/>
      <c r="D21" s="33"/>
      <c r="E21" s="33"/>
      <c r="F21" s="35"/>
      <c r="G21" s="35"/>
      <c r="H21" s="35"/>
      <c r="I21" s="36"/>
      <c r="J21" s="38"/>
      <c r="K21" s="70" t="s">
        <v>64</v>
      </c>
      <c r="L21" s="38"/>
      <c r="M21" s="38"/>
      <c r="N21" s="38"/>
      <c r="O21" s="38"/>
    </row>
    <row r="22" spans="1:16" ht="85.5" customHeight="1" x14ac:dyDescent="0.25">
      <c r="A22" s="28"/>
      <c r="B22" s="28" t="s">
        <v>17</v>
      </c>
      <c r="C22" s="28" t="s">
        <v>3</v>
      </c>
      <c r="D22" s="28" t="s">
        <v>16</v>
      </c>
      <c r="E22" s="28" t="s">
        <v>32</v>
      </c>
      <c r="F22" s="30" t="s">
        <v>28</v>
      </c>
      <c r="G22" s="30" t="s">
        <v>25</v>
      </c>
      <c r="H22" s="30" t="s">
        <v>26</v>
      </c>
      <c r="I22" s="30">
        <v>18</v>
      </c>
      <c r="J22" s="32" t="s">
        <v>270</v>
      </c>
      <c r="K22" s="32" t="s">
        <v>65</v>
      </c>
      <c r="L22" s="29" t="s">
        <v>175</v>
      </c>
      <c r="M22" s="29"/>
      <c r="N22" s="29"/>
      <c r="O22" s="29"/>
    </row>
    <row r="23" spans="1:16" ht="85.5" customHeight="1" x14ac:dyDescent="0.25">
      <c r="A23" s="6"/>
      <c r="B23" s="6"/>
      <c r="C23" s="6"/>
      <c r="D23" s="6"/>
      <c r="E23" s="6"/>
      <c r="F23" s="8"/>
      <c r="G23" s="8"/>
      <c r="H23" s="8"/>
      <c r="I23" s="8">
        <v>19</v>
      </c>
      <c r="J23" s="10" t="s">
        <v>57</v>
      </c>
      <c r="K23" s="10" t="s">
        <v>66</v>
      </c>
      <c r="L23" s="29" t="s">
        <v>175</v>
      </c>
      <c r="M23" s="10" t="s">
        <v>310</v>
      </c>
      <c r="N23" s="16" t="s">
        <v>453</v>
      </c>
      <c r="O23" s="5"/>
    </row>
    <row r="24" spans="1:16" ht="85.5" customHeight="1" x14ac:dyDescent="0.25">
      <c r="A24" s="6"/>
      <c r="B24" s="6"/>
      <c r="C24" s="6"/>
      <c r="D24" s="6"/>
      <c r="E24" s="6"/>
      <c r="F24" s="8"/>
      <c r="G24" s="8"/>
      <c r="H24" s="8"/>
      <c r="I24" s="8">
        <v>20</v>
      </c>
      <c r="J24" s="12" t="s">
        <v>60</v>
      </c>
      <c r="K24" s="10" t="s">
        <v>67</v>
      </c>
      <c r="L24" s="67" t="s">
        <v>437</v>
      </c>
      <c r="M24" s="67" t="s">
        <v>337</v>
      </c>
      <c r="N24" s="5"/>
      <c r="O24" s="5"/>
    </row>
    <row r="25" spans="1:16" ht="85.5" customHeight="1" x14ac:dyDescent="0.25">
      <c r="A25" s="6"/>
      <c r="B25" s="6"/>
      <c r="C25" s="6"/>
      <c r="D25" s="6"/>
      <c r="E25" s="6"/>
      <c r="F25" s="8"/>
      <c r="G25" s="8"/>
      <c r="H25" s="8"/>
      <c r="I25" s="8">
        <v>21</v>
      </c>
      <c r="J25" s="10" t="s">
        <v>61</v>
      </c>
      <c r="K25" s="10" t="s">
        <v>56</v>
      </c>
      <c r="L25" s="5"/>
      <c r="M25" s="5" t="s">
        <v>438</v>
      </c>
      <c r="N25" s="16" t="s">
        <v>452</v>
      </c>
      <c r="O25" s="5"/>
    </row>
    <row r="26" spans="1:16" ht="45" x14ac:dyDescent="0.25">
      <c r="A26" s="6"/>
      <c r="B26" s="6"/>
      <c r="C26" s="6"/>
      <c r="D26" s="6"/>
      <c r="E26" s="6"/>
      <c r="F26" s="6"/>
      <c r="G26" s="6"/>
      <c r="H26" s="5"/>
      <c r="I26" s="5">
        <v>22</v>
      </c>
      <c r="J26" s="10" t="s">
        <v>59</v>
      </c>
      <c r="K26" s="12" t="s">
        <v>58</v>
      </c>
      <c r="L26" s="10" t="s">
        <v>380</v>
      </c>
      <c r="M26" s="5"/>
      <c r="N26" s="5"/>
      <c r="O26" s="5"/>
    </row>
    <row r="27" spans="1:16" ht="90" x14ac:dyDescent="0.25">
      <c r="A27" s="66"/>
      <c r="B27" s="66"/>
      <c r="C27" s="66"/>
      <c r="D27" s="66"/>
      <c r="E27" s="66"/>
      <c r="F27" s="66"/>
      <c r="G27" s="66"/>
      <c r="H27" s="54"/>
      <c r="I27" s="54">
        <v>23</v>
      </c>
      <c r="J27" s="54" t="s">
        <v>451</v>
      </c>
      <c r="K27" s="13" t="s">
        <v>64</v>
      </c>
      <c r="L27" s="29" t="s">
        <v>175</v>
      </c>
      <c r="M27" s="54"/>
      <c r="N27" s="5"/>
      <c r="O27" s="5"/>
    </row>
    <row r="28" spans="1:16" s="38" customFormat="1" ht="75.75" thickBot="1" x14ac:dyDescent="0.3">
      <c r="A28" s="33"/>
      <c r="B28" s="33"/>
      <c r="C28" s="33"/>
      <c r="D28" s="33"/>
      <c r="E28" s="33"/>
      <c r="F28" s="33"/>
      <c r="G28" s="33"/>
      <c r="I28" s="38">
        <v>24</v>
      </c>
      <c r="J28" s="76" t="s">
        <v>326</v>
      </c>
      <c r="K28" s="37" t="s">
        <v>63</v>
      </c>
      <c r="L28" s="37" t="s">
        <v>381</v>
      </c>
      <c r="P28" s="77"/>
    </row>
    <row r="29" spans="1:16" s="29" customFormat="1" ht="60" x14ac:dyDescent="0.25">
      <c r="A29" s="28" t="s">
        <v>458</v>
      </c>
      <c r="B29" s="28"/>
      <c r="C29" s="28" t="s">
        <v>459</v>
      </c>
      <c r="D29" s="28" t="s">
        <v>460</v>
      </c>
      <c r="E29" s="28" t="s">
        <v>461</v>
      </c>
      <c r="F29" s="30" t="s">
        <v>462</v>
      </c>
      <c r="G29" s="30" t="s">
        <v>463</v>
      </c>
      <c r="I29" s="29">
        <v>25</v>
      </c>
      <c r="J29" s="32" t="s">
        <v>464</v>
      </c>
      <c r="K29" s="31" t="s">
        <v>540</v>
      </c>
      <c r="L29" s="5" t="s">
        <v>530</v>
      </c>
      <c r="P29" s="81"/>
    </row>
    <row r="30" spans="1:16" s="5" customFormat="1" ht="75" x14ac:dyDescent="0.25">
      <c r="A30" s="6"/>
      <c r="B30" s="6"/>
      <c r="C30" s="6"/>
      <c r="D30" s="6"/>
      <c r="E30" s="6"/>
      <c r="F30" s="6"/>
      <c r="G30" s="6"/>
      <c r="I30" s="5">
        <v>26</v>
      </c>
      <c r="J30" s="10" t="s">
        <v>559</v>
      </c>
      <c r="K30" s="10" t="s">
        <v>467</v>
      </c>
      <c r="L30" s="5" t="s">
        <v>530</v>
      </c>
      <c r="M30" s="10" t="s">
        <v>572</v>
      </c>
      <c r="N30" s="5" t="s">
        <v>571</v>
      </c>
      <c r="P30" s="75"/>
    </row>
    <row r="31" spans="1:16" s="5" customFormat="1" ht="45" x14ac:dyDescent="0.25">
      <c r="A31" s="6"/>
      <c r="B31" s="6"/>
      <c r="C31" s="6"/>
      <c r="D31" s="6"/>
      <c r="E31" s="6"/>
      <c r="F31" s="6"/>
      <c r="G31" s="6"/>
      <c r="I31" s="5">
        <v>27</v>
      </c>
      <c r="J31" s="10" t="s">
        <v>465</v>
      </c>
      <c r="K31" s="10" t="s">
        <v>468</v>
      </c>
      <c r="L31" s="5" t="s">
        <v>530</v>
      </c>
      <c r="P31" s="75"/>
    </row>
    <row r="32" spans="1:16" s="5" customFormat="1" ht="60" x14ac:dyDescent="0.25">
      <c r="A32" s="6"/>
      <c r="B32" s="6"/>
      <c r="C32" s="6"/>
      <c r="D32" s="6"/>
      <c r="E32" s="6"/>
      <c r="F32" s="6"/>
      <c r="G32" s="6"/>
      <c r="I32" s="5">
        <v>28</v>
      </c>
      <c r="J32" s="10" t="s">
        <v>466</v>
      </c>
      <c r="K32" s="10" t="s">
        <v>481</v>
      </c>
      <c r="L32" s="5" t="s">
        <v>530</v>
      </c>
      <c r="P32" s="75"/>
    </row>
    <row r="33" spans="1:16" s="5" customFormat="1" ht="96.75" customHeight="1" x14ac:dyDescent="0.25">
      <c r="A33" s="6"/>
      <c r="B33" s="6"/>
      <c r="C33" s="6"/>
      <c r="D33" s="6"/>
      <c r="E33" s="6"/>
      <c r="F33" s="6"/>
      <c r="G33" s="6"/>
      <c r="I33" s="5">
        <v>29</v>
      </c>
      <c r="J33" s="10" t="s">
        <v>495</v>
      </c>
      <c r="L33" s="10" t="s">
        <v>700</v>
      </c>
      <c r="M33" s="5" t="s">
        <v>560</v>
      </c>
      <c r="N33" s="86" t="s">
        <v>693</v>
      </c>
      <c r="O33" s="84" t="s">
        <v>694</v>
      </c>
      <c r="P33" s="75"/>
    </row>
    <row r="34" spans="1:16" x14ac:dyDescent="0.25">
      <c r="A34" s="2"/>
      <c r="B34" s="2"/>
      <c r="C34" s="2"/>
      <c r="D34" s="2"/>
      <c r="E34" s="2"/>
      <c r="F34" s="2"/>
      <c r="G34" s="2"/>
    </row>
    <row r="35" spans="1:16" x14ac:dyDescent="0.25">
      <c r="A35" s="2"/>
      <c r="B35" s="2"/>
      <c r="C35" s="2"/>
      <c r="D35" s="2"/>
      <c r="E35" s="2"/>
      <c r="F35" s="2"/>
      <c r="G35" s="2"/>
    </row>
    <row r="36" spans="1:16" x14ac:dyDescent="0.25">
      <c r="A36" s="2"/>
      <c r="B36" s="2"/>
      <c r="C36" s="2"/>
      <c r="D36" s="2"/>
      <c r="E36" s="2"/>
      <c r="F36" s="2"/>
      <c r="G36" s="2"/>
    </row>
    <row r="40" spans="1:16" x14ac:dyDescent="0.25">
      <c r="A40" s="1"/>
      <c r="B40" s="1"/>
    </row>
    <row r="41" spans="1:16" x14ac:dyDescent="0.25">
      <c r="A41" s="1"/>
      <c r="B41" s="1"/>
    </row>
    <row r="42" spans="1:16" x14ac:dyDescent="0.25">
      <c r="A42" s="1"/>
      <c r="B42" s="1"/>
    </row>
    <row r="43" spans="1:16" x14ac:dyDescent="0.25">
      <c r="A43" s="1"/>
      <c r="B43" s="1"/>
    </row>
  </sheetData>
  <pageMargins left="0.7" right="0.7" top="0.75" bottom="0.75" header="0.3" footer="0.3"/>
  <pageSetup paperSize="9"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5"/>
  <sheetViews>
    <sheetView topLeftCell="A333" workbookViewId="0">
      <selection activeCell="M427" sqref="M427"/>
    </sheetView>
  </sheetViews>
  <sheetFormatPr defaultRowHeight="15" x14ac:dyDescent="0.25"/>
  <cols>
    <col min="1" max="1" width="16.140625" bestFit="1" customWidth="1"/>
    <col min="2" max="2" width="9.140625" style="17"/>
    <col min="3" max="3" width="22" customWidth="1"/>
    <col min="13" max="13" width="13.140625" bestFit="1" customWidth="1"/>
    <col min="24" max="24" width="9.140625" style="17"/>
    <col min="33" max="33" width="13.7109375" customWidth="1"/>
  </cols>
  <sheetData>
    <row r="1" spans="1:25" x14ac:dyDescent="0.25">
      <c r="A1" s="1" t="s">
        <v>79</v>
      </c>
      <c r="C1" s="1" t="s">
        <v>573</v>
      </c>
      <c r="Y1" s="1" t="s">
        <v>574</v>
      </c>
    </row>
    <row r="2" spans="1:25" x14ac:dyDescent="0.25">
      <c r="A2">
        <v>1</v>
      </c>
      <c r="C2" t="s">
        <v>68</v>
      </c>
      <c r="D2" t="s">
        <v>69</v>
      </c>
      <c r="E2" t="s">
        <v>70</v>
      </c>
      <c r="F2" t="s">
        <v>71</v>
      </c>
      <c r="G2" t="s">
        <v>72</v>
      </c>
    </row>
    <row r="3" spans="1:25" ht="15.75" thickBot="1" x14ac:dyDescent="0.3">
      <c r="C3" s="14">
        <v>0.28726771000000001</v>
      </c>
      <c r="D3" s="14">
        <v>0.24804503999999999</v>
      </c>
      <c r="E3" s="14">
        <v>2.0345052999999998E-2</v>
      </c>
      <c r="F3" s="14">
        <v>8.2658920000000004E-3</v>
      </c>
      <c r="G3" s="14">
        <v>0.43607629999999997</v>
      </c>
    </row>
    <row r="4" spans="1:25" s="17" customFormat="1" x14ac:dyDescent="0.25"/>
    <row r="5" spans="1:25" x14ac:dyDescent="0.25">
      <c r="C5" t="s">
        <v>73</v>
      </c>
    </row>
    <row r="6" spans="1:25" x14ac:dyDescent="0.25">
      <c r="C6" t="s">
        <v>74</v>
      </c>
    </row>
    <row r="7" spans="1:25" x14ac:dyDescent="0.25">
      <c r="C7" t="s">
        <v>75</v>
      </c>
    </row>
    <row r="8" spans="1:25" s="17" customFormat="1" x14ac:dyDescent="0.25"/>
    <row r="9" spans="1:25" x14ac:dyDescent="0.25">
      <c r="A9">
        <v>4</v>
      </c>
      <c r="C9">
        <f>LN(1535.3681/932.819)</f>
        <v>0.49831425166209209</v>
      </c>
    </row>
    <row r="10" spans="1:25" s="17" customFormat="1" x14ac:dyDescent="0.25"/>
    <row r="11" spans="1:25" x14ac:dyDescent="0.25">
      <c r="A11">
        <v>6</v>
      </c>
      <c r="C11" t="s">
        <v>82</v>
      </c>
    </row>
    <row r="13" spans="1:25" x14ac:dyDescent="0.25">
      <c r="C13" t="s">
        <v>83</v>
      </c>
      <c r="G13" t="s">
        <v>128</v>
      </c>
    </row>
    <row r="14" spans="1:25" x14ac:dyDescent="0.25">
      <c r="C14" t="s">
        <v>84</v>
      </c>
      <c r="G14" t="s">
        <v>129</v>
      </c>
    </row>
    <row r="15" spans="1:25" x14ac:dyDescent="0.25">
      <c r="C15" t="s">
        <v>85</v>
      </c>
      <c r="G15" t="s">
        <v>130</v>
      </c>
    </row>
    <row r="16" spans="1:25" x14ac:dyDescent="0.25">
      <c r="C16" t="s">
        <v>86</v>
      </c>
      <c r="G16" t="s">
        <v>127</v>
      </c>
    </row>
    <row r="17" spans="3:19" x14ac:dyDescent="0.25">
      <c r="C17" t="s">
        <v>87</v>
      </c>
    </row>
    <row r="18" spans="3:19" x14ac:dyDescent="0.25">
      <c r="C18" t="s">
        <v>88</v>
      </c>
    </row>
    <row r="19" spans="3:19" x14ac:dyDescent="0.25">
      <c r="C19" t="s">
        <v>89</v>
      </c>
      <c r="G19" t="s">
        <v>131</v>
      </c>
    </row>
    <row r="20" spans="3:19" x14ac:dyDescent="0.25">
      <c r="C20" t="s">
        <v>90</v>
      </c>
      <c r="G20" t="s">
        <v>148</v>
      </c>
    </row>
    <row r="21" spans="3:19" x14ac:dyDescent="0.25">
      <c r="C21" t="s">
        <v>91</v>
      </c>
      <c r="G21" t="s">
        <v>149</v>
      </c>
    </row>
    <row r="22" spans="3:19" x14ac:dyDescent="0.25">
      <c r="C22" t="s">
        <v>92</v>
      </c>
      <c r="G22" t="s">
        <v>150</v>
      </c>
    </row>
    <row r="23" spans="3:19" x14ac:dyDescent="0.25">
      <c r="C23" t="s">
        <v>93</v>
      </c>
      <c r="G23" t="s">
        <v>151</v>
      </c>
    </row>
    <row r="24" spans="3:19" x14ac:dyDescent="0.25">
      <c r="C24" t="s">
        <v>94</v>
      </c>
    </row>
    <row r="25" spans="3:19" x14ac:dyDescent="0.25">
      <c r="C25" t="s">
        <v>95</v>
      </c>
      <c r="G25" s="18"/>
    </row>
    <row r="26" spans="3:19" x14ac:dyDescent="0.25">
      <c r="C26" t="s">
        <v>96</v>
      </c>
      <c r="G26" t="s">
        <v>178</v>
      </c>
    </row>
    <row r="27" spans="3:19" x14ac:dyDescent="0.25">
      <c r="C27" t="s">
        <v>97</v>
      </c>
      <c r="G27" s="20" t="s">
        <v>132</v>
      </c>
    </row>
    <row r="28" spans="3:19" x14ac:dyDescent="0.25">
      <c r="C28" t="s">
        <v>98</v>
      </c>
      <c r="G28" s="20" t="s">
        <v>133</v>
      </c>
      <c r="P28" t="s">
        <v>195</v>
      </c>
      <c r="Q28" t="s">
        <v>196</v>
      </c>
      <c r="R28" t="s">
        <v>198</v>
      </c>
      <c r="S28" t="s">
        <v>197</v>
      </c>
    </row>
    <row r="29" spans="3:19" ht="15.75" thickBot="1" x14ac:dyDescent="0.3">
      <c r="C29" t="s">
        <v>99</v>
      </c>
      <c r="G29" s="20" t="s">
        <v>134</v>
      </c>
      <c r="N29" s="41"/>
      <c r="O29" s="42" t="s">
        <v>181</v>
      </c>
      <c r="P29" s="14">
        <v>0.24210072369999999</v>
      </c>
      <c r="Q29" s="14">
        <v>2.0371439999999998E-3</v>
      </c>
      <c r="R29" s="14">
        <v>118.84318709999999</v>
      </c>
      <c r="S29" s="43">
        <v>2.9488779999999998E-104</v>
      </c>
    </row>
    <row r="30" spans="3:19" ht="15.75" thickBot="1" x14ac:dyDescent="0.3">
      <c r="C30" t="s">
        <v>100</v>
      </c>
      <c r="G30" s="20" t="s">
        <v>135</v>
      </c>
      <c r="N30" s="41"/>
      <c r="O30" s="44" t="s">
        <v>182</v>
      </c>
      <c r="P30" s="45">
        <v>0.2511530474</v>
      </c>
      <c r="Q30" s="45">
        <v>2.1654090000000001E-3</v>
      </c>
      <c r="R30" s="45">
        <v>115.984112</v>
      </c>
      <c r="S30" s="46">
        <v>2.8649489999999998E-103</v>
      </c>
    </row>
    <row r="31" spans="3:19" ht="15.75" thickBot="1" x14ac:dyDescent="0.3">
      <c r="C31" t="s">
        <v>101</v>
      </c>
      <c r="G31" s="20" t="s">
        <v>136</v>
      </c>
      <c r="N31" s="41"/>
      <c r="O31" s="42" t="s">
        <v>183</v>
      </c>
      <c r="P31" s="14">
        <v>8.1117941999999995E-3</v>
      </c>
      <c r="Q31" s="14">
        <v>2.13868E-3</v>
      </c>
      <c r="R31" s="14">
        <v>3.792897</v>
      </c>
      <c r="S31" s="43">
        <v>2.6316760000000001E-4</v>
      </c>
    </row>
    <row r="32" spans="3:19" ht="15.75" thickBot="1" x14ac:dyDescent="0.3">
      <c r="C32" t="s">
        <v>102</v>
      </c>
      <c r="G32" s="20" t="s">
        <v>137</v>
      </c>
      <c r="N32" s="41"/>
      <c r="O32" s="44" t="s">
        <v>184</v>
      </c>
      <c r="P32" s="45">
        <v>3.6021746999999999E-3</v>
      </c>
      <c r="Q32" s="45">
        <v>2.1031880000000002E-3</v>
      </c>
      <c r="R32" s="45">
        <v>1.7127212999999999</v>
      </c>
      <c r="S32" s="46">
        <v>9.0060619999999994E-2</v>
      </c>
    </row>
    <row r="33" spans="3:19" ht="15.75" thickBot="1" x14ac:dyDescent="0.3">
      <c r="C33" t="s">
        <v>84</v>
      </c>
      <c r="G33" s="20" t="s">
        <v>138</v>
      </c>
      <c r="N33" s="41"/>
      <c r="O33" s="42" t="s">
        <v>185</v>
      </c>
      <c r="P33" s="14">
        <v>9.8484683399999995E-2</v>
      </c>
      <c r="Q33" s="14">
        <v>1.1184678E-2</v>
      </c>
      <c r="R33" s="14">
        <v>8.8053208999999999</v>
      </c>
      <c r="S33" s="43">
        <v>6.3666810000000002E-14</v>
      </c>
    </row>
    <row r="34" spans="3:19" ht="15.75" thickBot="1" x14ac:dyDescent="0.3">
      <c r="C34" t="s">
        <v>103</v>
      </c>
      <c r="G34" s="20" t="s">
        <v>139</v>
      </c>
      <c r="N34" s="41"/>
      <c r="O34" s="44" t="s">
        <v>186</v>
      </c>
      <c r="P34" s="45">
        <v>7.4483941000000001E-3</v>
      </c>
      <c r="Q34" s="45">
        <v>7.9561110000000001E-3</v>
      </c>
      <c r="R34" s="45">
        <v>0.9361853</v>
      </c>
      <c r="S34" s="46">
        <v>0.35157670000000002</v>
      </c>
    </row>
    <row r="35" spans="3:19" ht="15.75" thickBot="1" x14ac:dyDescent="0.3">
      <c r="C35" t="s">
        <v>104</v>
      </c>
      <c r="G35" s="20" t="s">
        <v>140</v>
      </c>
      <c r="N35" s="41"/>
      <c r="O35" s="42" t="s">
        <v>187</v>
      </c>
      <c r="P35" s="14">
        <v>2.5059255200000002E-2</v>
      </c>
      <c r="Q35" s="14">
        <v>1.2827554999999999E-2</v>
      </c>
      <c r="R35" s="14">
        <v>1.9535488000000001</v>
      </c>
      <c r="S35" s="43">
        <v>5.3727759999999999E-2</v>
      </c>
    </row>
    <row r="36" spans="3:19" ht="15.75" thickBot="1" x14ac:dyDescent="0.3">
      <c r="C36" t="s">
        <v>105</v>
      </c>
      <c r="G36" s="20" t="s">
        <v>141</v>
      </c>
      <c r="N36" s="41"/>
      <c r="O36" s="44" t="s">
        <v>188</v>
      </c>
      <c r="P36" s="45">
        <v>1.8366592599999999E-2</v>
      </c>
      <c r="Q36" s="45">
        <v>8.9822370000000006E-3</v>
      </c>
      <c r="R36" s="45">
        <v>2.0447682999999999</v>
      </c>
      <c r="S36" s="46">
        <v>4.3673570000000002E-2</v>
      </c>
    </row>
    <row r="37" spans="3:19" ht="15.75" thickBot="1" x14ac:dyDescent="0.3">
      <c r="C37" t="s">
        <v>88</v>
      </c>
      <c r="G37" s="20" t="s">
        <v>142</v>
      </c>
      <c r="N37" s="41"/>
      <c r="O37" s="42" t="s">
        <v>189</v>
      </c>
      <c r="P37" s="14">
        <v>8.5309909000000003E-2</v>
      </c>
      <c r="Q37" s="14">
        <v>1.1131133E-2</v>
      </c>
      <c r="R37" s="14">
        <v>7.6640815</v>
      </c>
      <c r="S37" s="43">
        <v>1.607847E-11</v>
      </c>
    </row>
    <row r="38" spans="3:19" ht="15.75" thickBot="1" x14ac:dyDescent="0.3">
      <c r="C38" t="s">
        <v>89</v>
      </c>
      <c r="G38" s="20" t="s">
        <v>143</v>
      </c>
      <c r="N38" s="41"/>
      <c r="O38" s="44" t="s">
        <v>190</v>
      </c>
      <c r="P38" s="45">
        <v>-2.3398089999999999E-4</v>
      </c>
      <c r="Q38" s="45">
        <v>1.1608099E-2</v>
      </c>
      <c r="R38" s="45">
        <v>-2.01567E-2</v>
      </c>
      <c r="S38" s="46">
        <v>0.98396110000000003</v>
      </c>
    </row>
    <row r="39" spans="3:19" ht="15.75" thickBot="1" x14ac:dyDescent="0.3">
      <c r="C39" t="s">
        <v>106</v>
      </c>
      <c r="G39" s="20" t="s">
        <v>144</v>
      </c>
      <c r="N39" s="41"/>
      <c r="O39" s="42" t="s">
        <v>191</v>
      </c>
      <c r="P39" s="14">
        <v>-2.72135516E-2</v>
      </c>
      <c r="Q39" s="14">
        <v>1.0672577000000001E-2</v>
      </c>
      <c r="R39" s="14">
        <v>-2.5498577</v>
      </c>
      <c r="S39" s="43">
        <v>1.239403E-2</v>
      </c>
    </row>
    <row r="40" spans="3:19" ht="15.75" thickBot="1" x14ac:dyDescent="0.3">
      <c r="C40" t="s">
        <v>107</v>
      </c>
      <c r="G40" s="20" t="s">
        <v>145</v>
      </c>
      <c r="N40" s="41"/>
      <c r="O40" s="44" t="s">
        <v>192</v>
      </c>
      <c r="P40" s="45">
        <v>-9.5956076000000001E-3</v>
      </c>
      <c r="Q40" s="45">
        <v>2.3345518999999999E-2</v>
      </c>
      <c r="R40" s="45">
        <v>-0.41102569999999999</v>
      </c>
      <c r="S40" s="46">
        <v>0.68198919999999996</v>
      </c>
    </row>
    <row r="41" spans="3:19" ht="15.75" thickBot="1" x14ac:dyDescent="0.3">
      <c r="C41" t="s">
        <v>108</v>
      </c>
      <c r="G41" s="20" t="s">
        <v>146</v>
      </c>
      <c r="N41" s="41"/>
      <c r="O41" s="42" t="s">
        <v>193</v>
      </c>
      <c r="P41" s="14">
        <v>-2.6256251299999998E-2</v>
      </c>
      <c r="Q41" s="14">
        <v>1.2679025E-2</v>
      </c>
      <c r="R41" s="14">
        <v>-2.0708416000000001</v>
      </c>
      <c r="S41" s="43">
        <v>4.1114770000000002E-2</v>
      </c>
    </row>
    <row r="42" spans="3:19" ht="15.75" thickBot="1" x14ac:dyDescent="0.3">
      <c r="C42" t="s">
        <v>109</v>
      </c>
      <c r="G42" s="20" t="s">
        <v>147</v>
      </c>
      <c r="N42" s="41"/>
      <c r="O42" s="44" t="s">
        <v>194</v>
      </c>
      <c r="P42" s="45">
        <v>1.9483839199999999E-2</v>
      </c>
      <c r="Q42" s="45">
        <v>1.4718927E-2</v>
      </c>
      <c r="R42" s="45">
        <v>1.3237269</v>
      </c>
      <c r="S42" s="46">
        <v>0.188804</v>
      </c>
    </row>
    <row r="43" spans="3:19" x14ac:dyDescent="0.25">
      <c r="C43" t="s">
        <v>110</v>
      </c>
    </row>
    <row r="44" spans="3:19" x14ac:dyDescent="0.25">
      <c r="C44" t="s">
        <v>111</v>
      </c>
      <c r="G44" s="20" t="s">
        <v>152</v>
      </c>
    </row>
    <row r="45" spans="3:19" x14ac:dyDescent="0.25">
      <c r="C45" t="s">
        <v>112</v>
      </c>
      <c r="G45" t="s">
        <v>153</v>
      </c>
      <c r="H45">
        <f>P29</f>
        <v>0.24210072369999999</v>
      </c>
      <c r="J45" t="s">
        <v>173</v>
      </c>
    </row>
    <row r="46" spans="3:19" x14ac:dyDescent="0.25">
      <c r="C46" t="s">
        <v>97</v>
      </c>
      <c r="G46" t="s">
        <v>154</v>
      </c>
      <c r="H46">
        <f>P33</f>
        <v>9.8484683399999995E-2</v>
      </c>
      <c r="J46">
        <f>H45+H51+H57+H63</f>
        <v>0.50496774</v>
      </c>
      <c r="K46">
        <f>1-J46</f>
        <v>0.49503226</v>
      </c>
    </row>
    <row r="47" spans="3:19" x14ac:dyDescent="0.25">
      <c r="C47" t="s">
        <v>98</v>
      </c>
      <c r="G47" s="21" t="s">
        <v>170</v>
      </c>
      <c r="H47" s="22">
        <f>P34</f>
        <v>7.4483941000000001E-3</v>
      </c>
      <c r="K47" s="18" t="s">
        <v>174</v>
      </c>
    </row>
    <row r="48" spans="3:19" x14ac:dyDescent="0.25">
      <c r="C48" t="s">
        <v>99</v>
      </c>
      <c r="G48" s="21" t="s">
        <v>155</v>
      </c>
      <c r="H48" s="23">
        <f>P35</f>
        <v>2.5059255200000002E-2</v>
      </c>
    </row>
    <row r="49" spans="3:8" x14ac:dyDescent="0.25">
      <c r="C49" t="s">
        <v>100</v>
      </c>
      <c r="G49" s="21" t="s">
        <v>156</v>
      </c>
      <c r="H49" s="24">
        <f>P36</f>
        <v>1.8366592599999999E-2</v>
      </c>
    </row>
    <row r="50" spans="3:8" x14ac:dyDescent="0.25">
      <c r="C50" t="s">
        <v>101</v>
      </c>
      <c r="G50" s="21"/>
    </row>
    <row r="51" spans="3:8" x14ac:dyDescent="0.25">
      <c r="C51" t="s">
        <v>102</v>
      </c>
      <c r="G51" s="21" t="s">
        <v>157</v>
      </c>
      <c r="H51">
        <f>P30</f>
        <v>0.2511530474</v>
      </c>
    </row>
    <row r="52" spans="3:8" x14ac:dyDescent="0.25">
      <c r="C52" t="s">
        <v>84</v>
      </c>
      <c r="G52" s="21" t="s">
        <v>158</v>
      </c>
      <c r="H52" s="22">
        <f>P34</f>
        <v>7.4483941000000001E-3</v>
      </c>
    </row>
    <row r="53" spans="3:8" x14ac:dyDescent="0.25">
      <c r="C53" t="s">
        <v>113</v>
      </c>
      <c r="G53" s="21" t="s">
        <v>159</v>
      </c>
      <c r="H53">
        <f>P37</f>
        <v>8.5309909000000003E-2</v>
      </c>
    </row>
    <row r="54" spans="3:8" x14ac:dyDescent="0.25">
      <c r="C54" t="s">
        <v>104</v>
      </c>
      <c r="G54" s="21" t="s">
        <v>160</v>
      </c>
      <c r="H54" s="25">
        <f>P38</f>
        <v>-2.3398089999999999E-4</v>
      </c>
    </row>
    <row r="55" spans="3:8" x14ac:dyDescent="0.25">
      <c r="C55" t="s">
        <v>87</v>
      </c>
      <c r="G55" s="21" t="s">
        <v>161</v>
      </c>
      <c r="H55" s="26">
        <f>P39</f>
        <v>-2.72135516E-2</v>
      </c>
    </row>
    <row r="56" spans="3:8" x14ac:dyDescent="0.25">
      <c r="C56" t="s">
        <v>114</v>
      </c>
      <c r="G56" s="21"/>
    </row>
    <row r="57" spans="3:8" x14ac:dyDescent="0.25">
      <c r="C57" t="s">
        <v>89</v>
      </c>
      <c r="G57" s="21" t="s">
        <v>162</v>
      </c>
      <c r="H57">
        <f>P31</f>
        <v>8.1117941999999995E-3</v>
      </c>
    </row>
    <row r="58" spans="3:8" x14ac:dyDescent="0.25">
      <c r="C58" t="s">
        <v>106</v>
      </c>
      <c r="G58" s="21" t="s">
        <v>163</v>
      </c>
      <c r="H58" s="23">
        <f>P35</f>
        <v>2.5059255200000002E-2</v>
      </c>
    </row>
    <row r="59" spans="3:8" x14ac:dyDescent="0.25">
      <c r="C59" t="s">
        <v>115</v>
      </c>
      <c r="G59" s="21" t="s">
        <v>164</v>
      </c>
      <c r="H59" s="25">
        <f>P38</f>
        <v>-2.3398089999999999E-4</v>
      </c>
    </row>
    <row r="60" spans="3:8" x14ac:dyDescent="0.25">
      <c r="C60" t="s">
        <v>116</v>
      </c>
      <c r="G60" s="21" t="s">
        <v>165</v>
      </c>
      <c r="H60">
        <f>P40</f>
        <v>-9.5956076000000001E-3</v>
      </c>
    </row>
    <row r="61" spans="3:8" x14ac:dyDescent="0.25">
      <c r="C61" t="s">
        <v>109</v>
      </c>
      <c r="G61" s="21" t="s">
        <v>166</v>
      </c>
      <c r="H61" s="27">
        <f>P41</f>
        <v>-2.6256251299999998E-2</v>
      </c>
    </row>
    <row r="62" spans="3:8" x14ac:dyDescent="0.25">
      <c r="C62" t="s">
        <v>94</v>
      </c>
      <c r="G62" s="21"/>
    </row>
    <row r="63" spans="3:8" x14ac:dyDescent="0.25">
      <c r="C63" t="s">
        <v>117</v>
      </c>
      <c r="G63" s="21" t="s">
        <v>167</v>
      </c>
      <c r="H63">
        <f>P32</f>
        <v>3.6021746999999999E-3</v>
      </c>
    </row>
    <row r="64" spans="3:8" x14ac:dyDescent="0.25">
      <c r="C64" t="s">
        <v>96</v>
      </c>
      <c r="G64" s="21" t="s">
        <v>168</v>
      </c>
      <c r="H64" s="24">
        <f>P36</f>
        <v>1.8366592599999999E-2</v>
      </c>
    </row>
    <row r="65" spans="3:8" x14ac:dyDescent="0.25">
      <c r="C65" t="s">
        <v>118</v>
      </c>
      <c r="G65" s="21" t="s">
        <v>169</v>
      </c>
      <c r="H65" s="26">
        <f>P39</f>
        <v>-2.72135516E-2</v>
      </c>
    </row>
    <row r="66" spans="3:8" x14ac:dyDescent="0.25">
      <c r="C66" t="s">
        <v>119</v>
      </c>
      <c r="G66" s="21" t="s">
        <v>171</v>
      </c>
      <c r="H66" s="27">
        <f>P41</f>
        <v>-2.6256251299999998E-2</v>
      </c>
    </row>
    <row r="67" spans="3:8" x14ac:dyDescent="0.25">
      <c r="C67" t="s">
        <v>99</v>
      </c>
      <c r="G67" s="21" t="s">
        <v>172</v>
      </c>
      <c r="H67">
        <f>P42</f>
        <v>1.9483839199999999E-2</v>
      </c>
    </row>
    <row r="68" spans="3:8" x14ac:dyDescent="0.25">
      <c r="C68" t="s">
        <v>100</v>
      </c>
    </row>
    <row r="69" spans="3:8" x14ac:dyDescent="0.25">
      <c r="C69" t="s">
        <v>101</v>
      </c>
    </row>
    <row r="70" spans="3:8" x14ac:dyDescent="0.25">
      <c r="C70" t="s">
        <v>102</v>
      </c>
    </row>
    <row r="71" spans="3:8" x14ac:dyDescent="0.25">
      <c r="C71" t="s">
        <v>84</v>
      </c>
    </row>
    <row r="72" spans="3:8" x14ac:dyDescent="0.25">
      <c r="C72" t="s">
        <v>120</v>
      </c>
    </row>
    <row r="73" spans="3:8" x14ac:dyDescent="0.25">
      <c r="C73" t="s">
        <v>104</v>
      </c>
    </row>
    <row r="74" spans="3:8" x14ac:dyDescent="0.25">
      <c r="C74" t="s">
        <v>87</v>
      </c>
    </row>
    <row r="75" spans="3:8" x14ac:dyDescent="0.25">
      <c r="C75" t="s">
        <v>88</v>
      </c>
    </row>
    <row r="76" spans="3:8" x14ac:dyDescent="0.25">
      <c r="C76" t="s">
        <v>121</v>
      </c>
    </row>
    <row r="77" spans="3:8" x14ac:dyDescent="0.25">
      <c r="C77" t="s">
        <v>106</v>
      </c>
    </row>
    <row r="78" spans="3:8" x14ac:dyDescent="0.25">
      <c r="C78" t="s">
        <v>115</v>
      </c>
    </row>
    <row r="79" spans="3:8" x14ac:dyDescent="0.25">
      <c r="C79" t="s">
        <v>108</v>
      </c>
    </row>
    <row r="80" spans="3:8" x14ac:dyDescent="0.25">
      <c r="C80" t="s">
        <v>122</v>
      </c>
    </row>
    <row r="81" spans="1:10" x14ac:dyDescent="0.25">
      <c r="C81" t="s">
        <v>94</v>
      </c>
    </row>
    <row r="82" spans="1:10" x14ac:dyDescent="0.25">
      <c r="C82" t="s">
        <v>95</v>
      </c>
    </row>
    <row r="83" spans="1:10" x14ac:dyDescent="0.25">
      <c r="C83" t="s">
        <v>123</v>
      </c>
    </row>
    <row r="84" spans="1:10" x14ac:dyDescent="0.25">
      <c r="C84" t="s">
        <v>97</v>
      </c>
    </row>
    <row r="85" spans="1:10" x14ac:dyDescent="0.25">
      <c r="C85" t="s">
        <v>124</v>
      </c>
    </row>
    <row r="86" spans="1:10" x14ac:dyDescent="0.25">
      <c r="C86" t="s">
        <v>125</v>
      </c>
    </row>
    <row r="87" spans="1:10" x14ac:dyDescent="0.25">
      <c r="C87" t="s">
        <v>100</v>
      </c>
    </row>
    <row r="88" spans="1:10" x14ac:dyDescent="0.25">
      <c r="C88" t="s">
        <v>101</v>
      </c>
    </row>
    <row r="89" spans="1:10" x14ac:dyDescent="0.25">
      <c r="C89" t="s">
        <v>126</v>
      </c>
    </row>
    <row r="90" spans="1:10" x14ac:dyDescent="0.25">
      <c r="C90" t="s">
        <v>127</v>
      </c>
    </row>
    <row r="91" spans="1:10" s="17" customFormat="1" x14ac:dyDescent="0.25"/>
    <row r="92" spans="1:10" x14ac:dyDescent="0.25">
      <c r="A92">
        <v>5</v>
      </c>
      <c r="F92" t="s">
        <v>201</v>
      </c>
      <c r="I92" s="18" t="s">
        <v>202</v>
      </c>
    </row>
    <row r="93" spans="1:10" x14ac:dyDescent="0.25">
      <c r="C93" s="40" t="s">
        <v>177</v>
      </c>
      <c r="D93" s="48">
        <f>H60+G93*(G93-1)</f>
        <v>-2.2110770680294399E-2</v>
      </c>
      <c r="F93" t="s">
        <v>70</v>
      </c>
      <c r="G93">
        <v>1.2675840000000001E-2</v>
      </c>
      <c r="I93" s="18"/>
      <c r="J93" s="18"/>
    </row>
    <row r="94" spans="1:10" x14ac:dyDescent="0.25">
      <c r="C94" s="40" t="s">
        <v>179</v>
      </c>
      <c r="D94" s="50">
        <f>G93+(H66/G96)</f>
        <v>-4.1638725150623852</v>
      </c>
      <c r="F94" t="s">
        <v>68</v>
      </c>
      <c r="G94">
        <v>0.24863089999999999</v>
      </c>
      <c r="I94" s="52" t="s">
        <v>204</v>
      </c>
      <c r="J94" s="18"/>
    </row>
    <row r="95" spans="1:10" x14ac:dyDescent="0.25">
      <c r="C95" s="40" t="s">
        <v>180</v>
      </c>
      <c r="D95" s="51">
        <f>(G93+H48)/G94</f>
        <v>0.15177154247521124</v>
      </c>
      <c r="F95" t="s">
        <v>69</v>
      </c>
      <c r="G95">
        <v>0.2385111</v>
      </c>
      <c r="I95" s="52"/>
      <c r="J95" s="18"/>
    </row>
    <row r="96" spans="1:10" x14ac:dyDescent="0.25">
      <c r="C96" s="40" t="s">
        <v>199</v>
      </c>
      <c r="D96" s="51">
        <f>G94+(H47/G95)</f>
        <v>0.27985961052961478</v>
      </c>
      <c r="F96" t="s">
        <v>71</v>
      </c>
      <c r="G96">
        <v>6.2865910000000002E-3</v>
      </c>
    </row>
    <row r="97" spans="1:10" x14ac:dyDescent="0.25">
      <c r="I97" s="52"/>
    </row>
    <row r="98" spans="1:10" x14ac:dyDescent="0.25">
      <c r="C98" s="40" t="s">
        <v>179</v>
      </c>
      <c r="D98" s="50">
        <f>G96+(H66/G93)</f>
        <v>-2.0650752516865594</v>
      </c>
      <c r="I98" s="52"/>
      <c r="J98" s="18"/>
    </row>
    <row r="99" spans="1:10" s="17" customFormat="1" x14ac:dyDescent="0.25"/>
    <row r="100" spans="1:10" x14ac:dyDescent="0.25">
      <c r="A100">
        <v>7</v>
      </c>
      <c r="C100" s="40" t="s">
        <v>206</v>
      </c>
    </row>
    <row r="101" spans="1:10" x14ac:dyDescent="0.25">
      <c r="C101" s="40" t="s">
        <v>207</v>
      </c>
      <c r="E101" t="s">
        <v>208</v>
      </c>
    </row>
    <row r="102" spans="1:10" x14ac:dyDescent="0.25">
      <c r="C102" s="40" t="s">
        <v>227</v>
      </c>
    </row>
    <row r="104" spans="1:10" x14ac:dyDescent="0.25">
      <c r="C104" t="s">
        <v>209</v>
      </c>
    </row>
    <row r="105" spans="1:10" x14ac:dyDescent="0.25">
      <c r="C105" t="s">
        <v>210</v>
      </c>
    </row>
    <row r="106" spans="1:10" x14ac:dyDescent="0.25">
      <c r="C106" t="s">
        <v>226</v>
      </c>
    </row>
    <row r="107" spans="1:10" x14ac:dyDescent="0.25">
      <c r="C107" t="s">
        <v>211</v>
      </c>
    </row>
    <row r="109" spans="1:10" x14ac:dyDescent="0.25">
      <c r="C109" t="s">
        <v>212</v>
      </c>
    </row>
    <row r="111" spans="1:10" x14ac:dyDescent="0.25">
      <c r="C111" t="s">
        <v>213</v>
      </c>
    </row>
    <row r="112" spans="1:10" x14ac:dyDescent="0.25">
      <c r="C112" s="21" t="s">
        <v>261</v>
      </c>
    </row>
    <row r="114" spans="3:5" x14ac:dyDescent="0.25">
      <c r="C114" t="s">
        <v>225</v>
      </c>
    </row>
    <row r="115" spans="3:5" x14ac:dyDescent="0.25">
      <c r="C115" t="s">
        <v>215</v>
      </c>
      <c r="D115" t="s">
        <v>216</v>
      </c>
    </row>
    <row r="116" spans="3:5" x14ac:dyDescent="0.25">
      <c r="C116" t="s">
        <v>217</v>
      </c>
      <c r="D116" t="s">
        <v>218</v>
      </c>
    </row>
    <row r="117" spans="3:5" x14ac:dyDescent="0.25">
      <c r="C117" t="s">
        <v>219</v>
      </c>
    </row>
    <row r="118" spans="3:5" x14ac:dyDescent="0.25">
      <c r="C118" s="18" t="s">
        <v>260</v>
      </c>
    </row>
    <row r="120" spans="3:5" x14ac:dyDescent="0.25">
      <c r="C120" t="s">
        <v>221</v>
      </c>
    </row>
    <row r="121" spans="3:5" x14ac:dyDescent="0.25">
      <c r="C121" t="s">
        <v>220</v>
      </c>
    </row>
    <row r="123" spans="3:5" x14ac:dyDescent="0.25">
      <c r="C123" t="s">
        <v>222</v>
      </c>
    </row>
    <row r="124" spans="3:5" x14ac:dyDescent="0.25">
      <c r="C124" t="s">
        <v>223</v>
      </c>
    </row>
    <row r="125" spans="3:5" x14ac:dyDescent="0.25">
      <c r="C125" t="s">
        <v>224</v>
      </c>
    </row>
    <row r="126" spans="3:5" x14ac:dyDescent="0.25">
      <c r="C126" t="s">
        <v>228</v>
      </c>
      <c r="E126" t="s">
        <v>229</v>
      </c>
    </row>
    <row r="127" spans="3:5" x14ac:dyDescent="0.25">
      <c r="C127" t="s">
        <v>230</v>
      </c>
      <c r="E127" t="s">
        <v>231</v>
      </c>
    </row>
    <row r="129" spans="1:5" x14ac:dyDescent="0.25">
      <c r="C129" t="s">
        <v>232</v>
      </c>
    </row>
    <row r="130" spans="1:5" x14ac:dyDescent="0.25">
      <c r="C130" t="s">
        <v>233</v>
      </c>
    </row>
    <row r="131" spans="1:5" x14ac:dyDescent="0.25">
      <c r="C131" t="s">
        <v>234</v>
      </c>
    </row>
    <row r="133" spans="1:5" x14ac:dyDescent="0.25">
      <c r="C133" t="s">
        <v>235</v>
      </c>
    </row>
    <row r="134" spans="1:5" x14ac:dyDescent="0.25">
      <c r="C134" t="s">
        <v>236</v>
      </c>
    </row>
    <row r="135" spans="1:5" x14ac:dyDescent="0.25">
      <c r="C135" t="s">
        <v>237</v>
      </c>
    </row>
    <row r="136" spans="1:5" x14ac:dyDescent="0.25">
      <c r="C136" t="s">
        <v>238</v>
      </c>
      <c r="E136" t="s">
        <v>239</v>
      </c>
    </row>
    <row r="137" spans="1:5" x14ac:dyDescent="0.25">
      <c r="C137" t="s">
        <v>240</v>
      </c>
      <c r="E137" t="s">
        <v>241</v>
      </c>
    </row>
    <row r="138" spans="1:5" s="17" customFormat="1" x14ac:dyDescent="0.25"/>
    <row r="139" spans="1:5" x14ac:dyDescent="0.25">
      <c r="A139">
        <v>8</v>
      </c>
      <c r="C139" t="s">
        <v>242</v>
      </c>
    </row>
    <row r="140" spans="1:5" x14ac:dyDescent="0.25">
      <c r="C140" t="s">
        <v>245</v>
      </c>
    </row>
    <row r="143" spans="1:5" x14ac:dyDescent="0.25">
      <c r="C143" t="s">
        <v>243</v>
      </c>
    </row>
    <row r="145" spans="1:3" x14ac:dyDescent="0.25">
      <c r="C145" t="s">
        <v>244</v>
      </c>
    </row>
    <row r="147" spans="1:3" x14ac:dyDescent="0.25">
      <c r="C147" t="s">
        <v>247</v>
      </c>
    </row>
    <row r="149" spans="1:3" x14ac:dyDescent="0.25">
      <c r="C149" t="s">
        <v>246</v>
      </c>
    </row>
    <row r="150" spans="1:3" s="17" customFormat="1" x14ac:dyDescent="0.25"/>
    <row r="151" spans="1:3" x14ac:dyDescent="0.25">
      <c r="A151">
        <v>11</v>
      </c>
      <c r="C151" t="s">
        <v>248</v>
      </c>
    </row>
    <row r="153" spans="1:3" x14ac:dyDescent="0.25">
      <c r="C153" s="55" t="s">
        <v>249</v>
      </c>
    </row>
    <row r="154" spans="1:3" x14ac:dyDescent="0.25">
      <c r="C154" s="57" t="s">
        <v>250</v>
      </c>
    </row>
    <row r="156" spans="1:3" x14ac:dyDescent="0.25">
      <c r="C156" s="55" t="s">
        <v>251</v>
      </c>
    </row>
    <row r="157" spans="1:3" x14ac:dyDescent="0.25">
      <c r="C157" s="57" t="s">
        <v>252</v>
      </c>
    </row>
    <row r="159" spans="1:3" x14ac:dyDescent="0.25">
      <c r="C159" s="55" t="s">
        <v>253</v>
      </c>
    </row>
    <row r="160" spans="1:3" x14ac:dyDescent="0.25">
      <c r="C160" s="57" t="s">
        <v>254</v>
      </c>
    </row>
    <row r="162" spans="1:3" x14ac:dyDescent="0.25">
      <c r="C162" s="55" t="s">
        <v>255</v>
      </c>
    </row>
    <row r="163" spans="1:3" x14ac:dyDescent="0.25">
      <c r="C163" s="57" t="s">
        <v>256</v>
      </c>
    </row>
    <row r="165" spans="1:3" x14ac:dyDescent="0.25">
      <c r="C165" s="55" t="s">
        <v>257</v>
      </c>
    </row>
    <row r="166" spans="1:3" x14ac:dyDescent="0.25">
      <c r="C166" s="57" t="s">
        <v>258</v>
      </c>
    </row>
    <row r="168" spans="1:3" x14ac:dyDescent="0.25">
      <c r="C168" t="s">
        <v>259</v>
      </c>
    </row>
    <row r="169" spans="1:3" x14ac:dyDescent="0.25">
      <c r="C169" t="s">
        <v>300</v>
      </c>
    </row>
    <row r="170" spans="1:3" ht="15.75" x14ac:dyDescent="0.25">
      <c r="C170" s="64" t="s">
        <v>301</v>
      </c>
    </row>
    <row r="171" spans="1:3" s="17" customFormat="1" x14ac:dyDescent="0.25"/>
    <row r="172" spans="1:3" x14ac:dyDescent="0.25">
      <c r="A172">
        <v>12</v>
      </c>
      <c r="C172" s="58"/>
    </row>
    <row r="173" spans="1:3" x14ac:dyDescent="0.25">
      <c r="C173" s="59" t="s">
        <v>273</v>
      </c>
    </row>
    <row r="174" spans="1:3" x14ac:dyDescent="0.25">
      <c r="C174" s="59" t="s">
        <v>274</v>
      </c>
    </row>
    <row r="175" spans="1:3" x14ac:dyDescent="0.25">
      <c r="C175" s="59" t="s">
        <v>275</v>
      </c>
    </row>
    <row r="176" spans="1:3" x14ac:dyDescent="0.25">
      <c r="C176" s="59" t="s">
        <v>276</v>
      </c>
    </row>
    <row r="177" spans="3:3" x14ac:dyDescent="0.25">
      <c r="C177" s="59"/>
    </row>
    <row r="178" spans="3:3" x14ac:dyDescent="0.25">
      <c r="C178" s="59"/>
    </row>
    <row r="179" spans="3:3" x14ac:dyDescent="0.25">
      <c r="C179" s="19"/>
    </row>
    <row r="181" spans="3:3" x14ac:dyDescent="0.25">
      <c r="C181" s="63" t="s">
        <v>277</v>
      </c>
    </row>
    <row r="182" spans="3:3" x14ac:dyDescent="0.25">
      <c r="C182" s="60" t="s">
        <v>278</v>
      </c>
    </row>
    <row r="183" spans="3:3" x14ac:dyDescent="0.25">
      <c r="C183" s="61" t="s">
        <v>279</v>
      </c>
    </row>
    <row r="184" spans="3:3" x14ac:dyDescent="0.25">
      <c r="C184" s="60" t="s">
        <v>280</v>
      </c>
    </row>
    <row r="185" spans="3:3" x14ac:dyDescent="0.25">
      <c r="C185" s="61" t="s">
        <v>281</v>
      </c>
    </row>
    <row r="186" spans="3:3" x14ac:dyDescent="0.25">
      <c r="C186" s="60" t="s">
        <v>282</v>
      </c>
    </row>
    <row r="187" spans="3:3" x14ac:dyDescent="0.25">
      <c r="C187" s="61" t="s">
        <v>283</v>
      </c>
    </row>
    <row r="188" spans="3:3" x14ac:dyDescent="0.25">
      <c r="C188" s="61"/>
    </row>
    <row r="189" spans="3:3" x14ac:dyDescent="0.25">
      <c r="C189" s="61"/>
    </row>
    <row r="190" spans="3:3" x14ac:dyDescent="0.25">
      <c r="C190" s="19"/>
    </row>
    <row r="192" spans="3:3" x14ac:dyDescent="0.25">
      <c r="C192" s="19" t="s">
        <v>284</v>
      </c>
    </row>
    <row r="193" spans="3:3" ht="24.75" customHeight="1" x14ac:dyDescent="0.25">
      <c r="C193" s="63" t="s">
        <v>285</v>
      </c>
    </row>
    <row r="194" spans="3:3" x14ac:dyDescent="0.25">
      <c r="C194" s="60" t="s">
        <v>286</v>
      </c>
    </row>
    <row r="195" spans="3:3" x14ac:dyDescent="0.25">
      <c r="C195" s="61" t="s">
        <v>287</v>
      </c>
    </row>
    <row r="196" spans="3:3" x14ac:dyDescent="0.25">
      <c r="C196" s="60" t="s">
        <v>288</v>
      </c>
    </row>
    <row r="197" spans="3:3" x14ac:dyDescent="0.25">
      <c r="C197" s="61" t="s">
        <v>289</v>
      </c>
    </row>
    <row r="198" spans="3:3" x14ac:dyDescent="0.25">
      <c r="C198" s="61"/>
    </row>
    <row r="199" spans="3:3" x14ac:dyDescent="0.25">
      <c r="C199" s="61"/>
    </row>
    <row r="200" spans="3:3" x14ac:dyDescent="0.25">
      <c r="C200" s="19"/>
    </row>
    <row r="202" spans="3:3" ht="23.25" customHeight="1" x14ac:dyDescent="0.25">
      <c r="C202" s="19" t="s">
        <v>290</v>
      </c>
    </row>
    <row r="203" spans="3:3" x14ac:dyDescent="0.25">
      <c r="C203" s="19" t="s">
        <v>291</v>
      </c>
    </row>
    <row r="204" spans="3:3" ht="27" customHeight="1" x14ac:dyDescent="0.25">
      <c r="C204" s="19" t="s">
        <v>292</v>
      </c>
    </row>
    <row r="205" spans="3:3" x14ac:dyDescent="0.25">
      <c r="C205" s="60" t="s">
        <v>293</v>
      </c>
    </row>
    <row r="206" spans="3:3" x14ac:dyDescent="0.25">
      <c r="C206" s="61" t="s">
        <v>294</v>
      </c>
    </row>
    <row r="207" spans="3:3" x14ac:dyDescent="0.25">
      <c r="C207" s="61"/>
    </row>
    <row r="208" spans="3:3" x14ac:dyDescent="0.25">
      <c r="C208" s="61"/>
    </row>
    <row r="209" spans="1:25" x14ac:dyDescent="0.25">
      <c r="C209" s="19"/>
    </row>
    <row r="211" spans="1:25" x14ac:dyDescent="0.25">
      <c r="C211" s="19" t="s">
        <v>295</v>
      </c>
    </row>
    <row r="212" spans="1:25" x14ac:dyDescent="0.25">
      <c r="C212" s="62" t="s">
        <v>296</v>
      </c>
    </row>
    <row r="213" spans="1:25" x14ac:dyDescent="0.25">
      <c r="C213" s="61" t="s">
        <v>297</v>
      </c>
    </row>
    <row r="214" spans="1:25" x14ac:dyDescent="0.25">
      <c r="C214" s="61"/>
    </row>
    <row r="215" spans="1:25" x14ac:dyDescent="0.25">
      <c r="C215" s="61"/>
    </row>
    <row r="216" spans="1:25" x14ac:dyDescent="0.25">
      <c r="C216" s="20"/>
    </row>
    <row r="218" spans="1:25" x14ac:dyDescent="0.25">
      <c r="C218" s="19" t="s">
        <v>568</v>
      </c>
    </row>
    <row r="219" spans="1:25" x14ac:dyDescent="0.25">
      <c r="C219" s="19" t="s">
        <v>567</v>
      </c>
    </row>
    <row r="220" spans="1:25" x14ac:dyDescent="0.25">
      <c r="C220" s="19"/>
    </row>
    <row r="221" spans="1:25" x14ac:dyDescent="0.25">
      <c r="C221" s="19" t="s">
        <v>298</v>
      </c>
    </row>
    <row r="222" spans="1:25" s="17" customFormat="1" x14ac:dyDescent="0.25"/>
    <row r="223" spans="1:25" x14ac:dyDescent="0.25">
      <c r="A223">
        <v>13</v>
      </c>
      <c r="C223" t="s">
        <v>262</v>
      </c>
      <c r="Y223" t="s">
        <v>262</v>
      </c>
    </row>
    <row r="224" spans="1:25" x14ac:dyDescent="0.25">
      <c r="C224" t="s">
        <v>265</v>
      </c>
      <c r="Y224" t="s">
        <v>569</v>
      </c>
    </row>
    <row r="225" spans="1:25" x14ac:dyDescent="0.25">
      <c r="C225" s="55" t="s">
        <v>263</v>
      </c>
      <c r="Y225" s="55" t="s">
        <v>263</v>
      </c>
    </row>
    <row r="226" spans="1:25" x14ac:dyDescent="0.25">
      <c r="C226" s="57" t="s">
        <v>264</v>
      </c>
      <c r="Y226" s="57" t="s">
        <v>575</v>
      </c>
    </row>
    <row r="228" spans="1:25" x14ac:dyDescent="0.25">
      <c r="C228" t="s">
        <v>266</v>
      </c>
      <c r="Y228" t="s">
        <v>576</v>
      </c>
    </row>
    <row r="229" spans="1:25" x14ac:dyDescent="0.25">
      <c r="C229" t="s">
        <v>267</v>
      </c>
      <c r="Y229" t="s">
        <v>577</v>
      </c>
    </row>
    <row r="230" spans="1:25" x14ac:dyDescent="0.25">
      <c r="C230" t="s">
        <v>268</v>
      </c>
      <c r="Y230" t="s">
        <v>578</v>
      </c>
    </row>
    <row r="231" spans="1:25" x14ac:dyDescent="0.25">
      <c r="C231" t="s">
        <v>269</v>
      </c>
      <c r="Y231" t="s">
        <v>579</v>
      </c>
    </row>
    <row r="232" spans="1:25" s="17" customFormat="1" x14ac:dyDescent="0.25"/>
    <row r="233" spans="1:25" x14ac:dyDescent="0.25">
      <c r="A233">
        <v>14</v>
      </c>
      <c r="C233" t="s">
        <v>271</v>
      </c>
      <c r="Y233" t="s">
        <v>271</v>
      </c>
    </row>
    <row r="234" spans="1:25" x14ac:dyDescent="0.25">
      <c r="C234" t="s">
        <v>272</v>
      </c>
      <c r="Y234" s="55" t="s">
        <v>302</v>
      </c>
    </row>
    <row r="235" spans="1:25" x14ac:dyDescent="0.25">
      <c r="C235" s="55" t="s">
        <v>302</v>
      </c>
      <c r="Y235" s="57" t="s">
        <v>303</v>
      </c>
    </row>
    <row r="236" spans="1:25" x14ac:dyDescent="0.25">
      <c r="C236" s="57" t="s">
        <v>303</v>
      </c>
    </row>
    <row r="237" spans="1:25" x14ac:dyDescent="0.25">
      <c r="Y237" t="s">
        <v>580</v>
      </c>
    </row>
    <row r="238" spans="1:25" x14ac:dyDescent="0.25">
      <c r="C238" t="s">
        <v>304</v>
      </c>
      <c r="Y238" t="s">
        <v>581</v>
      </c>
    </row>
    <row r="239" spans="1:25" x14ac:dyDescent="0.25">
      <c r="C239" t="s">
        <v>305</v>
      </c>
      <c r="Y239" t="s">
        <v>584</v>
      </c>
    </row>
    <row r="240" spans="1:25" x14ac:dyDescent="0.25">
      <c r="C240" t="s">
        <v>306</v>
      </c>
      <c r="Y240" t="s">
        <v>585</v>
      </c>
    </row>
    <row r="241" spans="3:25" x14ac:dyDescent="0.25">
      <c r="C241" t="s">
        <v>307</v>
      </c>
    </row>
    <row r="242" spans="3:25" x14ac:dyDescent="0.25">
      <c r="C242" t="s">
        <v>308</v>
      </c>
      <c r="Y242" t="s">
        <v>309</v>
      </c>
    </row>
    <row r="244" spans="3:25" x14ac:dyDescent="0.25">
      <c r="C244" t="s">
        <v>309</v>
      </c>
      <c r="Y244" s="65" t="s">
        <v>311</v>
      </c>
    </row>
    <row r="245" spans="3:25" x14ac:dyDescent="0.25">
      <c r="C245" s="21" t="s">
        <v>583</v>
      </c>
      <c r="Y245" t="s">
        <v>587</v>
      </c>
    </row>
    <row r="246" spans="3:25" x14ac:dyDescent="0.25">
      <c r="Y246" t="s">
        <v>588</v>
      </c>
    </row>
    <row r="247" spans="3:25" x14ac:dyDescent="0.25">
      <c r="C247" s="65" t="s">
        <v>311</v>
      </c>
      <c r="Y247" t="s">
        <v>589</v>
      </c>
    </row>
    <row r="248" spans="3:25" x14ac:dyDescent="0.25">
      <c r="C248" t="s">
        <v>320</v>
      </c>
      <c r="Y248" t="s">
        <v>590</v>
      </c>
    </row>
    <row r="249" spans="3:25" x14ac:dyDescent="0.25">
      <c r="C249" t="s">
        <v>321</v>
      </c>
    </row>
    <row r="250" spans="3:25" x14ac:dyDescent="0.25">
      <c r="C250" t="s">
        <v>322</v>
      </c>
      <c r="Y250" s="65" t="s">
        <v>586</v>
      </c>
    </row>
    <row r="251" spans="3:25" x14ac:dyDescent="0.25">
      <c r="C251" t="s">
        <v>323</v>
      </c>
      <c r="Y251" t="s">
        <v>591</v>
      </c>
    </row>
    <row r="252" spans="3:25" x14ac:dyDescent="0.25">
      <c r="Y252" s="55" t="s">
        <v>592</v>
      </c>
    </row>
    <row r="253" spans="3:25" x14ac:dyDescent="0.25">
      <c r="C253" s="65" t="s">
        <v>315</v>
      </c>
      <c r="Y253" s="57" t="s">
        <v>593</v>
      </c>
    </row>
    <row r="254" spans="3:25" x14ac:dyDescent="0.25">
      <c r="C254" t="s">
        <v>314</v>
      </c>
    </row>
    <row r="255" spans="3:25" x14ac:dyDescent="0.25">
      <c r="C255" s="55" t="s">
        <v>312</v>
      </c>
      <c r="Y255" t="s">
        <v>594</v>
      </c>
    </row>
    <row r="256" spans="3:25" x14ac:dyDescent="0.25">
      <c r="C256" s="57" t="s">
        <v>313</v>
      </c>
      <c r="Y256" t="s">
        <v>595</v>
      </c>
    </row>
    <row r="257" spans="1:34" x14ac:dyDescent="0.25">
      <c r="Y257" t="s">
        <v>596</v>
      </c>
    </row>
    <row r="258" spans="1:34" x14ac:dyDescent="0.25">
      <c r="C258" t="s">
        <v>316</v>
      </c>
      <c r="Y258" t="s">
        <v>597</v>
      </c>
    </row>
    <row r="259" spans="1:34" x14ac:dyDescent="0.25">
      <c r="C259" t="s">
        <v>317</v>
      </c>
      <c r="Y259" t="s">
        <v>598</v>
      </c>
    </row>
    <row r="260" spans="1:34" x14ac:dyDescent="0.25">
      <c r="C260" t="s">
        <v>318</v>
      </c>
    </row>
    <row r="261" spans="1:34" x14ac:dyDescent="0.25">
      <c r="C261" t="s">
        <v>319</v>
      </c>
    </row>
    <row r="262" spans="1:34" s="17" customFormat="1" x14ac:dyDescent="0.25"/>
    <row r="263" spans="1:34" s="68" customFormat="1" x14ac:dyDescent="0.25">
      <c r="A263" s="68">
        <v>15</v>
      </c>
      <c r="B263" s="17"/>
      <c r="C263" s="68" t="s">
        <v>338</v>
      </c>
      <c r="X263" s="17"/>
      <c r="Y263" s="68" t="s">
        <v>599</v>
      </c>
      <c r="AH263" s="68" t="s">
        <v>601</v>
      </c>
    </row>
    <row r="264" spans="1:34" s="68" customFormat="1" x14ac:dyDescent="0.25">
      <c r="B264" s="17"/>
      <c r="C264" s="20" t="s">
        <v>339</v>
      </c>
      <c r="X264" s="17"/>
      <c r="Y264" s="55" t="s">
        <v>600</v>
      </c>
    </row>
    <row r="265" spans="1:34" s="68" customFormat="1" x14ac:dyDescent="0.25">
      <c r="B265" s="17"/>
      <c r="C265" s="20" t="s">
        <v>340</v>
      </c>
      <c r="X265" s="17"/>
      <c r="Y265" s="56"/>
    </row>
    <row r="266" spans="1:34" s="68" customFormat="1" x14ac:dyDescent="0.25">
      <c r="B266" s="17"/>
      <c r="C266" s="20" t="s">
        <v>341</v>
      </c>
      <c r="X266" s="17"/>
      <c r="Y266" s="57" t="s">
        <v>384</v>
      </c>
    </row>
    <row r="267" spans="1:34" s="68" customFormat="1" x14ac:dyDescent="0.25">
      <c r="B267" s="17"/>
      <c r="C267" s="20" t="s">
        <v>342</v>
      </c>
      <c r="X267" s="17"/>
      <c r="Y267" s="57" t="s">
        <v>385</v>
      </c>
    </row>
    <row r="268" spans="1:34" s="68" customFormat="1" x14ac:dyDescent="0.25">
      <c r="B268" s="17"/>
      <c r="C268" s="20" t="s">
        <v>343</v>
      </c>
      <c r="X268" s="17"/>
      <c r="Y268" s="57" t="s">
        <v>386</v>
      </c>
    </row>
    <row r="269" spans="1:34" s="68" customFormat="1" x14ac:dyDescent="0.25">
      <c r="B269" s="17"/>
      <c r="C269" s="20" t="s">
        <v>344</v>
      </c>
      <c r="X269" s="17"/>
      <c r="Y269" s="57" t="s">
        <v>387</v>
      </c>
    </row>
    <row r="270" spans="1:34" s="68" customFormat="1" x14ac:dyDescent="0.25">
      <c r="B270" s="17"/>
      <c r="C270" s="20" t="s">
        <v>345</v>
      </c>
      <c r="X270" s="17"/>
      <c r="Y270" s="57" t="s">
        <v>609</v>
      </c>
      <c r="Z270" s="83">
        <v>-6.6695000000000004E-2</v>
      </c>
      <c r="AA270" s="82">
        <v>4.6344000000000003E-2</v>
      </c>
      <c r="AB270" s="68">
        <v>-1.4391</v>
      </c>
      <c r="AC270" s="68">
        <v>0.15039</v>
      </c>
    </row>
    <row r="271" spans="1:34" s="68" customFormat="1" x14ac:dyDescent="0.25">
      <c r="B271" s="17"/>
      <c r="C271" s="20" t="s">
        <v>346</v>
      </c>
      <c r="X271" s="17"/>
      <c r="Y271" s="57" t="s">
        <v>610</v>
      </c>
      <c r="Z271" s="83">
        <v>7.3155999999999999E-2</v>
      </c>
      <c r="AA271" s="82">
        <v>2.2582000000000001E-2</v>
      </c>
      <c r="AB271" s="68">
        <v>3.2395</v>
      </c>
      <c r="AC271" s="68" t="s">
        <v>611</v>
      </c>
    </row>
    <row r="272" spans="1:34" s="68" customFormat="1" x14ac:dyDescent="0.25">
      <c r="B272" s="17"/>
      <c r="C272" s="20" t="s">
        <v>347</v>
      </c>
      <c r="X272" s="17"/>
      <c r="Y272" s="57" t="s">
        <v>612</v>
      </c>
      <c r="Z272" s="83">
        <v>0.30701000000000001</v>
      </c>
      <c r="AA272" s="82">
        <v>1.3858000000000001E-2</v>
      </c>
      <c r="AB272" s="68">
        <v>22.153400000000001</v>
      </c>
      <c r="AC272" s="68" t="s">
        <v>613</v>
      </c>
    </row>
    <row r="273" spans="2:29" s="68" customFormat="1" x14ac:dyDescent="0.25">
      <c r="B273" s="17"/>
      <c r="C273" s="20" t="s">
        <v>348</v>
      </c>
      <c r="X273" s="17"/>
      <c r="Y273" s="57" t="s">
        <v>614</v>
      </c>
      <c r="Z273" s="83">
        <v>0.68652999999999997</v>
      </c>
      <c r="AA273" s="82">
        <v>3.3952000000000003E-2</v>
      </c>
      <c r="AB273" s="68">
        <v>20.2209</v>
      </c>
      <c r="AC273" s="68" t="s">
        <v>613</v>
      </c>
    </row>
    <row r="274" spans="2:29" s="68" customFormat="1" x14ac:dyDescent="0.25">
      <c r="B274" s="17"/>
      <c r="C274" s="20" t="s">
        <v>349</v>
      </c>
      <c r="X274" s="17"/>
      <c r="Y274" s="57" t="s">
        <v>615</v>
      </c>
      <c r="Z274" s="83">
        <v>3.2318E-3</v>
      </c>
      <c r="AA274" s="82">
        <v>4.0226999999999997E-3</v>
      </c>
      <c r="AB274" s="68">
        <v>0.8034</v>
      </c>
      <c r="AC274" s="68">
        <v>0.42192099999999999</v>
      </c>
    </row>
    <row r="275" spans="2:29" s="68" customFormat="1" x14ac:dyDescent="0.25">
      <c r="B275" s="17"/>
      <c r="C275" s="20" t="s">
        <v>350</v>
      </c>
      <c r="X275" s="17"/>
      <c r="Y275" s="57" t="s">
        <v>616</v>
      </c>
      <c r="Z275" s="83">
        <v>-9.3921000000000004E-3</v>
      </c>
      <c r="AA275" s="82">
        <v>1.9805999999999999E-3</v>
      </c>
      <c r="AB275" s="68">
        <v>-4.742</v>
      </c>
      <c r="AC275" s="68" t="s">
        <v>617</v>
      </c>
    </row>
    <row r="276" spans="2:29" s="68" customFormat="1" x14ac:dyDescent="0.25">
      <c r="B276" s="17"/>
      <c r="C276" s="20" t="s">
        <v>351</v>
      </c>
      <c r="X276" s="17"/>
      <c r="Y276" s="57" t="s">
        <v>618</v>
      </c>
      <c r="Z276" s="83">
        <v>-1.7247E-3</v>
      </c>
      <c r="AA276" s="82">
        <v>1.2447999999999999E-3</v>
      </c>
      <c r="AB276" s="68">
        <v>-1.3855</v>
      </c>
      <c r="AC276" s="68">
        <v>0.166162</v>
      </c>
    </row>
    <row r="277" spans="2:29" s="68" customFormat="1" x14ac:dyDescent="0.25">
      <c r="B277" s="17"/>
      <c r="C277" s="20" t="s">
        <v>352</v>
      </c>
      <c r="X277" s="17"/>
      <c r="Y277" s="57" t="s">
        <v>619</v>
      </c>
      <c r="Z277" s="83">
        <v>7.8849999999999996E-3</v>
      </c>
      <c r="AA277" s="82">
        <v>2.9489999999999998E-3</v>
      </c>
      <c r="AB277" s="68">
        <v>2.6738</v>
      </c>
      <c r="AC277" s="68" t="s">
        <v>620</v>
      </c>
    </row>
    <row r="278" spans="2:29" s="68" customFormat="1" x14ac:dyDescent="0.25">
      <c r="B278" s="17"/>
      <c r="C278" s="20" t="s">
        <v>353</v>
      </c>
      <c r="X278" s="17"/>
      <c r="Y278" s="57" t="s">
        <v>621</v>
      </c>
      <c r="Z278" s="83">
        <v>0.15218000000000001</v>
      </c>
      <c r="AA278" s="82">
        <v>8.7983999999999996E-3</v>
      </c>
      <c r="AB278" s="68">
        <v>17.296800000000001</v>
      </c>
      <c r="AC278" s="68" t="s">
        <v>613</v>
      </c>
    </row>
    <row r="279" spans="2:29" s="68" customFormat="1" x14ac:dyDescent="0.25">
      <c r="B279" s="17"/>
      <c r="C279" s="20" t="s">
        <v>354</v>
      </c>
      <c r="X279" s="17"/>
      <c r="Y279" s="57" t="s">
        <v>622</v>
      </c>
      <c r="Z279" s="83">
        <v>8.6140000000000001E-3</v>
      </c>
      <c r="AA279" s="82">
        <v>4.6816999999999996E-3</v>
      </c>
      <c r="AB279" s="68">
        <v>1.8399000000000001</v>
      </c>
      <c r="AC279" s="68" t="s">
        <v>623</v>
      </c>
    </row>
    <row r="280" spans="2:29" s="68" customFormat="1" x14ac:dyDescent="0.25">
      <c r="B280" s="17"/>
      <c r="C280" s="20" t="s">
        <v>355</v>
      </c>
      <c r="X280" s="17"/>
      <c r="Y280" s="57" t="s">
        <v>624</v>
      </c>
      <c r="Z280" s="83">
        <v>-3.7502000000000001E-2</v>
      </c>
      <c r="AA280" s="82">
        <v>2.8081E-3</v>
      </c>
      <c r="AB280" s="68">
        <v>-13.354900000000001</v>
      </c>
      <c r="AC280" s="68" t="s">
        <v>613</v>
      </c>
    </row>
    <row r="281" spans="2:29" s="68" customFormat="1" x14ac:dyDescent="0.25">
      <c r="B281" s="17"/>
      <c r="C281" s="20" t="s">
        <v>356</v>
      </c>
      <c r="X281" s="17"/>
      <c r="Y281" s="57" t="s">
        <v>625</v>
      </c>
      <c r="Z281" s="83">
        <v>-0.12329</v>
      </c>
      <c r="AA281" s="82">
        <v>5.7834000000000002E-3</v>
      </c>
      <c r="AB281" s="68">
        <v>-21.3188</v>
      </c>
      <c r="AC281" s="68" t="s">
        <v>613</v>
      </c>
    </row>
    <row r="282" spans="2:29" s="68" customFormat="1" x14ac:dyDescent="0.25">
      <c r="B282" s="17"/>
      <c r="C282" s="20" t="s">
        <v>357</v>
      </c>
      <c r="X282" s="17"/>
      <c r="Y282" s="57" t="s">
        <v>626</v>
      </c>
      <c r="Z282" s="83">
        <v>8.6140000000000001E-3</v>
      </c>
      <c r="AA282" s="82">
        <v>4.6816999999999996E-3</v>
      </c>
      <c r="AB282" s="68">
        <v>1.8399000000000001</v>
      </c>
      <c r="AC282" s="68" t="s">
        <v>623</v>
      </c>
    </row>
    <row r="283" spans="2:29" s="68" customFormat="1" x14ac:dyDescent="0.25">
      <c r="B283" s="17"/>
      <c r="C283" s="20" t="s">
        <v>358</v>
      </c>
      <c r="X283" s="17"/>
      <c r="Y283" s="57" t="s">
        <v>627</v>
      </c>
      <c r="Z283" s="83">
        <v>1.0373E-2</v>
      </c>
      <c r="AA283" s="82">
        <v>4.4926999999999996E-3</v>
      </c>
      <c r="AB283" s="68">
        <v>2.3090000000000002</v>
      </c>
      <c r="AC283" s="68" t="s">
        <v>628</v>
      </c>
    </row>
    <row r="284" spans="2:29" s="68" customFormat="1" x14ac:dyDescent="0.25">
      <c r="B284" s="17"/>
      <c r="C284" s="20" t="s">
        <v>359</v>
      </c>
      <c r="X284" s="17"/>
      <c r="Y284" s="57" t="s">
        <v>629</v>
      </c>
      <c r="Z284" s="83">
        <v>-1.7618000000000002E-2</v>
      </c>
      <c r="AA284" s="82">
        <v>2.8576999999999999E-3</v>
      </c>
      <c r="AB284" s="68">
        <v>-6.165</v>
      </c>
      <c r="AC284" s="68" t="s">
        <v>630</v>
      </c>
    </row>
    <row r="285" spans="2:29" s="68" customFormat="1" x14ac:dyDescent="0.25">
      <c r="B285" s="17"/>
      <c r="C285" s="20" t="s">
        <v>360</v>
      </c>
      <c r="X285" s="17"/>
      <c r="Y285" s="57" t="s">
        <v>631</v>
      </c>
      <c r="Z285" s="83">
        <v>-1.3697E-3</v>
      </c>
      <c r="AA285" s="82">
        <v>3.5469999999999998E-3</v>
      </c>
      <c r="AB285" s="68">
        <v>-0.38619999999999999</v>
      </c>
      <c r="AC285" s="68">
        <v>0.69944499999999998</v>
      </c>
    </row>
    <row r="286" spans="2:29" s="68" customFormat="1" x14ac:dyDescent="0.25">
      <c r="B286" s="17"/>
      <c r="C286" s="20" t="s">
        <v>361</v>
      </c>
      <c r="X286" s="17"/>
      <c r="Y286" s="57" t="s">
        <v>632</v>
      </c>
      <c r="Z286" s="83">
        <v>-3.7502000000000001E-2</v>
      </c>
      <c r="AA286" s="82">
        <v>2.8081E-3</v>
      </c>
      <c r="AB286" s="68">
        <v>-13.354900000000001</v>
      </c>
      <c r="AC286" s="68" t="s">
        <v>613</v>
      </c>
    </row>
    <row r="287" spans="2:29" s="68" customFormat="1" x14ac:dyDescent="0.25">
      <c r="B287" s="17"/>
      <c r="C287" s="20" t="s">
        <v>362</v>
      </c>
      <c r="X287" s="17"/>
      <c r="Y287" s="57" t="s">
        <v>633</v>
      </c>
      <c r="Z287" s="83">
        <v>-1.7618000000000002E-2</v>
      </c>
      <c r="AA287" s="82">
        <v>2.8576999999999999E-3</v>
      </c>
      <c r="AB287" s="68">
        <v>-6.165</v>
      </c>
      <c r="AC287" s="68" t="s">
        <v>630</v>
      </c>
    </row>
    <row r="288" spans="2:29" s="68" customFormat="1" x14ac:dyDescent="0.25">
      <c r="B288" s="17"/>
      <c r="C288" s="20" t="s">
        <v>363</v>
      </c>
      <c r="X288" s="17"/>
      <c r="Y288" s="57" t="s">
        <v>634</v>
      </c>
      <c r="Z288" s="83">
        <v>0.15462000000000001</v>
      </c>
      <c r="AA288" s="82">
        <v>4.4283999999999999E-3</v>
      </c>
      <c r="AB288" s="68">
        <v>34.914900000000003</v>
      </c>
      <c r="AC288" s="68" t="s">
        <v>613</v>
      </c>
    </row>
    <row r="289" spans="2:29" s="68" customFormat="1" x14ac:dyDescent="0.25">
      <c r="B289" s="17"/>
      <c r="C289" s="20" t="s">
        <v>364</v>
      </c>
      <c r="X289" s="17"/>
      <c r="Y289" s="57" t="s">
        <v>635</v>
      </c>
      <c r="Z289" s="83">
        <v>-9.9498000000000003E-2</v>
      </c>
      <c r="AA289" s="82">
        <v>3.5025999999999998E-3</v>
      </c>
      <c r="AB289" s="68">
        <v>-28.4072</v>
      </c>
      <c r="AC289" s="68" t="s">
        <v>613</v>
      </c>
    </row>
    <row r="290" spans="2:29" s="68" customFormat="1" x14ac:dyDescent="0.25">
      <c r="B290" s="17"/>
      <c r="C290" s="20" t="s">
        <v>365</v>
      </c>
      <c r="X290" s="17"/>
      <c r="Y290" s="57" t="s">
        <v>636</v>
      </c>
      <c r="Z290" s="83">
        <v>-0.12329</v>
      </c>
      <c r="AA290" s="82">
        <v>5.7834000000000002E-3</v>
      </c>
      <c r="AB290" s="68">
        <v>-21.3188</v>
      </c>
      <c r="AC290" s="68" t="s">
        <v>613</v>
      </c>
    </row>
    <row r="291" spans="2:29" s="68" customFormat="1" x14ac:dyDescent="0.25">
      <c r="B291" s="17"/>
      <c r="C291" s="20" t="s">
        <v>366</v>
      </c>
      <c r="X291" s="17"/>
      <c r="Y291" s="57" t="s">
        <v>637</v>
      </c>
      <c r="Z291" s="83">
        <v>-1.3697E-3</v>
      </c>
      <c r="AA291" s="82">
        <v>3.5469999999999998E-3</v>
      </c>
      <c r="AB291" s="68">
        <v>-0.38619999999999999</v>
      </c>
      <c r="AC291" s="68">
        <v>0.69944499999999998</v>
      </c>
    </row>
    <row r="292" spans="2:29" s="68" customFormat="1" x14ac:dyDescent="0.25">
      <c r="B292" s="17"/>
      <c r="C292" s="20" t="s">
        <v>367</v>
      </c>
      <c r="X292" s="17"/>
      <c r="Y292" s="57" t="s">
        <v>638</v>
      </c>
      <c r="Z292" s="83">
        <v>-9.9498000000000003E-2</v>
      </c>
      <c r="AA292" s="82">
        <v>3.5025999999999998E-3</v>
      </c>
      <c r="AB292" s="68">
        <v>-28.4072</v>
      </c>
      <c r="AC292" s="68" t="s">
        <v>613</v>
      </c>
    </row>
    <row r="293" spans="2:29" s="68" customFormat="1" x14ac:dyDescent="0.25">
      <c r="B293" s="17"/>
      <c r="C293" s="20" t="s">
        <v>368</v>
      </c>
      <c r="X293" s="17"/>
      <c r="Y293" s="57" t="s">
        <v>639</v>
      </c>
      <c r="Z293" s="83">
        <v>0.22416</v>
      </c>
      <c r="AA293" s="82">
        <v>5.6499000000000002E-3</v>
      </c>
      <c r="AB293" s="68">
        <v>39.675400000000003</v>
      </c>
      <c r="AC293" s="68" t="s">
        <v>613</v>
      </c>
    </row>
    <row r="294" spans="2:29" s="68" customFormat="1" x14ac:dyDescent="0.25">
      <c r="B294" s="17"/>
      <c r="C294" s="20" t="s">
        <v>369</v>
      </c>
      <c r="X294" s="17"/>
      <c r="Y294" s="57" t="s">
        <v>640</v>
      </c>
      <c r="Z294" s="83">
        <v>-59.238999999999997</v>
      </c>
      <c r="AA294" s="82">
        <v>2.9260000000000002</v>
      </c>
      <c r="AB294" s="68">
        <v>-20.245699999999999</v>
      </c>
      <c r="AC294" s="68" t="s">
        <v>613</v>
      </c>
    </row>
    <row r="295" spans="2:29" s="68" customFormat="1" x14ac:dyDescent="0.25">
      <c r="B295" s="17"/>
      <c r="C295" s="20" t="s">
        <v>370</v>
      </c>
      <c r="X295" s="17"/>
      <c r="Y295" s="57" t="s">
        <v>641</v>
      </c>
      <c r="Z295" s="83">
        <v>3.6290999999999998E-4</v>
      </c>
      <c r="AA295" s="82">
        <v>2.0089000000000001E-3</v>
      </c>
      <c r="AB295" s="68">
        <v>0.18060000000000001</v>
      </c>
      <c r="AC295" s="68">
        <v>0.85667400000000005</v>
      </c>
    </row>
    <row r="296" spans="2:29" s="68" customFormat="1" x14ac:dyDescent="0.25">
      <c r="B296" s="17"/>
      <c r="C296" s="20" t="s">
        <v>371</v>
      </c>
      <c r="X296" s="17"/>
      <c r="Y296" s="57" t="s">
        <v>642</v>
      </c>
      <c r="Z296" s="83">
        <v>-6.9470000000000001E-3</v>
      </c>
      <c r="AA296" s="82">
        <v>3.3926999999999998E-3</v>
      </c>
      <c r="AB296" s="68">
        <v>-2.0476000000000001</v>
      </c>
      <c r="AC296" s="68" t="s">
        <v>643</v>
      </c>
    </row>
    <row r="297" spans="2:29" s="68" customFormat="1" x14ac:dyDescent="0.25">
      <c r="B297" s="17"/>
      <c r="C297" s="20" t="s">
        <v>372</v>
      </c>
      <c r="X297" s="17"/>
      <c r="Y297" s="57" t="s">
        <v>644</v>
      </c>
      <c r="Z297" s="83">
        <v>2.4915E-2</v>
      </c>
      <c r="AA297" s="82">
        <v>3.5588E-3</v>
      </c>
      <c r="AB297" s="68">
        <v>7.0010000000000003</v>
      </c>
      <c r="AC297" s="68" t="s">
        <v>645</v>
      </c>
    </row>
    <row r="298" spans="2:29" s="68" customFormat="1" x14ac:dyDescent="0.25">
      <c r="B298" s="17"/>
      <c r="C298" s="20" t="s">
        <v>373</v>
      </c>
      <c r="X298" s="17"/>
      <c r="Y298" s="57" t="s">
        <v>646</v>
      </c>
      <c r="Z298" s="83">
        <v>-3.6053000000000002E-2</v>
      </c>
      <c r="AA298" s="82">
        <v>9.0550000000000005E-3</v>
      </c>
      <c r="AB298" s="68">
        <v>-3.9815999999999998</v>
      </c>
      <c r="AC298" s="68" t="s">
        <v>647</v>
      </c>
    </row>
    <row r="299" spans="2:29" s="68" customFormat="1" x14ac:dyDescent="0.25">
      <c r="B299" s="17"/>
      <c r="C299" s="20" t="s">
        <v>374</v>
      </c>
      <c r="X299" s="17"/>
      <c r="Y299" s="57" t="s">
        <v>648</v>
      </c>
      <c r="Z299" s="83">
        <v>31.361000000000001</v>
      </c>
      <c r="AA299" s="82">
        <v>1.4342999999999999</v>
      </c>
      <c r="AB299" s="68">
        <v>21.8658</v>
      </c>
      <c r="AC299" s="68" t="s">
        <v>613</v>
      </c>
    </row>
    <row r="300" spans="2:29" s="68" customFormat="1" x14ac:dyDescent="0.25">
      <c r="B300" s="17"/>
      <c r="C300" s="20" t="s">
        <v>375</v>
      </c>
      <c r="X300" s="17"/>
      <c r="Y300" s="57" t="s">
        <v>649</v>
      </c>
      <c r="Z300" s="83">
        <v>-4.2419000000000002E-4</v>
      </c>
      <c r="AA300" s="82">
        <v>1.0039999999999999E-3</v>
      </c>
      <c r="AB300" s="68">
        <v>-0.42249999999999999</v>
      </c>
      <c r="AC300" s="68">
        <v>0.67274900000000004</v>
      </c>
    </row>
    <row r="301" spans="2:29" s="68" customFormat="1" x14ac:dyDescent="0.25">
      <c r="B301" s="17"/>
      <c r="X301" s="17"/>
      <c r="Y301" s="57" t="s">
        <v>650</v>
      </c>
      <c r="Z301" s="83">
        <v>3.4778000000000001E-3</v>
      </c>
      <c r="AA301" s="82">
        <v>1.7909E-3</v>
      </c>
      <c r="AB301" s="68">
        <v>1.9419</v>
      </c>
      <c r="AC301" s="68" t="s">
        <v>651</v>
      </c>
    </row>
    <row r="302" spans="2:29" s="68" customFormat="1" x14ac:dyDescent="0.25">
      <c r="B302" s="17"/>
      <c r="C302" s="72" t="s">
        <v>376</v>
      </c>
      <c r="X302" s="17"/>
      <c r="Y302" s="57" t="s">
        <v>652</v>
      </c>
      <c r="Z302" s="83">
        <v>-4.1735000000000001E-3</v>
      </c>
      <c r="AA302" s="82">
        <v>1.7424999999999999E-3</v>
      </c>
      <c r="AB302" s="68">
        <v>-2.3952</v>
      </c>
      <c r="AC302" s="68" t="s">
        <v>653</v>
      </c>
    </row>
    <row r="303" spans="2:29" s="68" customFormat="1" x14ac:dyDescent="0.25">
      <c r="B303" s="17"/>
      <c r="X303" s="17"/>
      <c r="Y303" s="57" t="s">
        <v>654</v>
      </c>
      <c r="Z303" s="83">
        <v>1.1962E-2</v>
      </c>
      <c r="AA303" s="82">
        <v>4.4488000000000002E-3</v>
      </c>
      <c r="AB303" s="68">
        <v>2.6888000000000001</v>
      </c>
      <c r="AC303" s="68" t="s">
        <v>655</v>
      </c>
    </row>
    <row r="304" spans="2:29" s="68" customFormat="1" x14ac:dyDescent="0.25">
      <c r="B304" s="17"/>
      <c r="X304" s="17"/>
      <c r="Y304" s="69" t="s">
        <v>656</v>
      </c>
      <c r="Z304" s="83">
        <v>7.1910999999999996</v>
      </c>
      <c r="AA304" s="82">
        <v>0.87905999999999995</v>
      </c>
      <c r="AB304" s="68">
        <v>8.1804000000000006</v>
      </c>
      <c r="AC304" s="68" t="s">
        <v>657</v>
      </c>
    </row>
    <row r="305" spans="1:40" x14ac:dyDescent="0.25">
      <c r="Y305" s="57" t="s">
        <v>658</v>
      </c>
      <c r="Z305" s="48">
        <v>5.9988999999999995E-4</v>
      </c>
      <c r="AA305" s="73">
        <v>6.3756999999999996E-4</v>
      </c>
      <c r="AB305">
        <v>0.94089999999999996</v>
      </c>
      <c r="AC305">
        <v>0.34694900000000001</v>
      </c>
    </row>
    <row r="306" spans="1:40" x14ac:dyDescent="0.25">
      <c r="Y306" s="57" t="s">
        <v>659</v>
      </c>
      <c r="Z306" s="48">
        <v>1.2189E-3</v>
      </c>
      <c r="AA306" s="73">
        <v>1.1209E-3</v>
      </c>
      <c r="AB306">
        <v>1.0874999999999999</v>
      </c>
      <c r="AC306">
        <v>0.27706199999999997</v>
      </c>
    </row>
    <row r="307" spans="1:40" x14ac:dyDescent="0.25">
      <c r="Y307" s="57" t="s">
        <v>660</v>
      </c>
      <c r="Z307" s="48">
        <v>-3.1865999999999999E-3</v>
      </c>
      <c r="AA307" s="73">
        <v>1.0735E-3</v>
      </c>
      <c r="AB307">
        <v>-2.9685999999999999</v>
      </c>
      <c r="AC307" t="s">
        <v>661</v>
      </c>
    </row>
    <row r="308" spans="1:40" x14ac:dyDescent="0.25">
      <c r="Y308" s="57" t="s">
        <v>662</v>
      </c>
      <c r="Z308" s="48">
        <v>-2.0451E-2</v>
      </c>
      <c r="AA308" s="73">
        <v>2.7320000000000001E-3</v>
      </c>
      <c r="AB308">
        <v>-7.4859999999999998</v>
      </c>
      <c r="AC308" t="s">
        <v>663</v>
      </c>
    </row>
    <row r="309" spans="1:40" x14ac:dyDescent="0.25">
      <c r="Y309" s="57" t="s">
        <v>664</v>
      </c>
      <c r="Z309" s="48">
        <v>20.687000000000001</v>
      </c>
      <c r="AA309" s="73">
        <v>2.1294</v>
      </c>
      <c r="AB309">
        <v>9.7150999999999996</v>
      </c>
      <c r="AC309" t="s">
        <v>613</v>
      </c>
    </row>
    <row r="310" spans="1:40" x14ac:dyDescent="0.25">
      <c r="Y310" s="57" t="s">
        <v>665</v>
      </c>
      <c r="Z310" s="48">
        <v>-5.3861000000000002E-4</v>
      </c>
      <c r="AA310" s="73">
        <v>1.4908E-3</v>
      </c>
      <c r="AB310">
        <v>-0.36130000000000001</v>
      </c>
      <c r="AC310">
        <v>0.71794899999999995</v>
      </c>
    </row>
    <row r="311" spans="1:40" x14ac:dyDescent="0.25">
      <c r="Y311" s="57" t="s">
        <v>666</v>
      </c>
      <c r="Z311" s="48">
        <v>2.2503000000000002E-3</v>
      </c>
      <c r="AA311" s="73">
        <v>2.4318999999999999E-3</v>
      </c>
      <c r="AB311">
        <v>0.92530000000000001</v>
      </c>
      <c r="AC311">
        <v>0.35499700000000001</v>
      </c>
    </row>
    <row r="312" spans="1:40" x14ac:dyDescent="0.25">
      <c r="Y312" s="57" t="s">
        <v>667</v>
      </c>
      <c r="Z312" s="48">
        <v>-1.7555000000000001E-2</v>
      </c>
      <c r="AA312" s="73">
        <v>2.6050000000000001E-3</v>
      </c>
      <c r="AB312">
        <v>-6.7389999999999999</v>
      </c>
      <c r="AC312" t="s">
        <v>668</v>
      </c>
    </row>
    <row r="313" spans="1:40" x14ac:dyDescent="0.25">
      <c r="Y313" s="57" t="s">
        <v>669</v>
      </c>
      <c r="Z313" s="48">
        <v>4.4542999999999999E-2</v>
      </c>
      <c r="AA313" s="73">
        <v>6.6274999999999997E-3</v>
      </c>
      <c r="AB313">
        <v>6.7209000000000003</v>
      </c>
      <c r="AC313" t="s">
        <v>670</v>
      </c>
    </row>
    <row r="314" spans="1:40" x14ac:dyDescent="0.25">
      <c r="Y314" s="57" t="s">
        <v>428</v>
      </c>
    </row>
    <row r="315" spans="1:40" s="17" customFormat="1" x14ac:dyDescent="0.25"/>
    <row r="316" spans="1:40" x14ac:dyDescent="0.25">
      <c r="A316">
        <v>16</v>
      </c>
      <c r="F316" t="s">
        <v>454</v>
      </c>
      <c r="Y316" s="55" t="s">
        <v>604</v>
      </c>
    </row>
    <row r="317" spans="1:40" x14ac:dyDescent="0.25">
      <c r="C317" t="s">
        <v>328</v>
      </c>
      <c r="D317">
        <f>-1+(0.1129050488/0.29408821)-(0.021011776*0.2796947)</f>
        <v>-0.62196129188899685</v>
      </c>
      <c r="F317">
        <f>-1+(0.1129050488/0.29408821)-(0.021011776*0.2796947)/0.29408821</f>
        <v>-0.63606780967107523</v>
      </c>
      <c r="Y317" s="80" t="s">
        <v>605</v>
      </c>
    </row>
    <row r="318" spans="1:40" x14ac:dyDescent="0.25">
      <c r="Y318" s="57" t="s">
        <v>431</v>
      </c>
      <c r="AH318" t="s">
        <v>679</v>
      </c>
      <c r="AL318" t="s">
        <v>680</v>
      </c>
    </row>
    <row r="319" spans="1:40" x14ac:dyDescent="0.25">
      <c r="C319" t="s">
        <v>327</v>
      </c>
      <c r="D319">
        <f>-1+(0.113/0.2940882)-(0.021*0.2796947)</f>
        <v>-0.62163511874438804</v>
      </c>
      <c r="F319">
        <f>-1+(0.113/0.2940882)-(0.021*0.2796947)/0.2940882</f>
        <v>-0.63573373124117183</v>
      </c>
      <c r="Y319" s="57" t="s">
        <v>606</v>
      </c>
      <c r="AH319">
        <f>-1+(Z278/0.29408821)-(Z274*0.2796947)</f>
        <v>-0.48344012645048584</v>
      </c>
      <c r="AL319">
        <f>-1+(Z278/0.29408821)-(Z274*0.2796947)/0.29408821</f>
        <v>-0.48560983567297711</v>
      </c>
      <c r="AM319">
        <f>(Z279/0.29408821)-(Z274*0.2796947)/0.29408821</f>
        <v>2.6216905018191648E-2</v>
      </c>
      <c r="AN319">
        <f>(Z280/0.29408821)-(Z274*0.2796947)/0.29408821</f>
        <v>-0.13059318947692597</v>
      </c>
    </row>
    <row r="320" spans="1:40" x14ac:dyDescent="0.25">
      <c r="Y320" s="80" t="s">
        <v>607</v>
      </c>
    </row>
    <row r="321" spans="3:38" x14ac:dyDescent="0.25">
      <c r="C321" s="18" t="s">
        <v>329</v>
      </c>
      <c r="Y321" s="57"/>
      <c r="Z321" t="s">
        <v>671</v>
      </c>
      <c r="AA321" t="s">
        <v>672</v>
      </c>
      <c r="AB321" t="s">
        <v>673</v>
      </c>
      <c r="AC321" t="s">
        <v>674</v>
      </c>
    </row>
    <row r="322" spans="3:38" x14ac:dyDescent="0.25">
      <c r="Y322" s="57" t="s">
        <v>675</v>
      </c>
      <c r="Z322">
        <v>-0.48507109999999998</v>
      </c>
      <c r="AA322">
        <v>2.9108829999999999E-2</v>
      </c>
      <c r="AB322">
        <v>-0.12992609999999999</v>
      </c>
      <c r="AC322">
        <v>-0.4251008</v>
      </c>
      <c r="AE322" s="21" t="s">
        <v>702</v>
      </c>
      <c r="AH322" s="18" t="s">
        <v>329</v>
      </c>
      <c r="AL322" s="21" t="s">
        <v>704</v>
      </c>
    </row>
    <row r="323" spans="3:38" x14ac:dyDescent="0.25">
      <c r="C323" t="s">
        <v>330</v>
      </c>
      <c r="Y323" s="57" t="s">
        <v>676</v>
      </c>
      <c r="Z323">
        <v>0.61214329999999995</v>
      </c>
      <c r="AA323">
        <v>-0.40267979999999998</v>
      </c>
      <c r="AB323">
        <v>-0.88285550000000002</v>
      </c>
      <c r="AC323">
        <v>0.20623269999999999</v>
      </c>
      <c r="AH323" s="18" t="s">
        <v>703</v>
      </c>
    </row>
    <row r="324" spans="3:38" x14ac:dyDescent="0.25">
      <c r="Y324" s="57" t="s">
        <v>677</v>
      </c>
      <c r="Z324">
        <v>-0.18487509999999999</v>
      </c>
      <c r="AA324">
        <v>-8.7642990000000004E-2</v>
      </c>
      <c r="AB324">
        <v>-0.2276871</v>
      </c>
      <c r="AC324">
        <v>-0.491201</v>
      </c>
    </row>
    <row r="325" spans="3:38" x14ac:dyDescent="0.25">
      <c r="C325" t="s">
        <v>331</v>
      </c>
      <c r="Y325" s="57" t="s">
        <v>678</v>
      </c>
      <c r="Z325">
        <v>-0.25661</v>
      </c>
      <c r="AA325">
        <v>-3.0764999999999998E-3</v>
      </c>
      <c r="AB325">
        <v>-0.2075997</v>
      </c>
      <c r="AC325">
        <v>-0.54888499999999996</v>
      </c>
    </row>
    <row r="326" spans="3:38" x14ac:dyDescent="0.25">
      <c r="C326" t="s">
        <v>332</v>
      </c>
      <c r="Y326" s="80" t="s">
        <v>608</v>
      </c>
    </row>
    <row r="327" spans="3:38" x14ac:dyDescent="0.25">
      <c r="Y327" s="57"/>
      <c r="Z327" t="s">
        <v>671</v>
      </c>
      <c r="AA327" t="s">
        <v>672</v>
      </c>
      <c r="AB327" t="s">
        <v>673</v>
      </c>
      <c r="AC327" t="s">
        <v>674</v>
      </c>
    </row>
    <row r="328" spans="3:38" x14ac:dyDescent="0.25">
      <c r="C328" t="s">
        <v>333</v>
      </c>
      <c r="Y328" s="57" t="s">
        <v>675</v>
      </c>
      <c r="Z328">
        <v>-0.18775109000000001</v>
      </c>
      <c r="AA328">
        <v>4.6928999999999998E-2</v>
      </c>
      <c r="AB328">
        <v>7.2969910999999998E-2</v>
      </c>
      <c r="AC328">
        <v>6.7852469999999998E-2</v>
      </c>
    </row>
    <row r="329" spans="3:38" x14ac:dyDescent="0.25">
      <c r="Y329" s="57" t="s">
        <v>676</v>
      </c>
      <c r="Z329">
        <v>0.74952934000000004</v>
      </c>
      <c r="AA329">
        <v>-0.39444542999999999</v>
      </c>
      <c r="AB329">
        <v>-0.78910107600000001</v>
      </c>
      <c r="AC329">
        <v>0.43401712999999997</v>
      </c>
    </row>
    <row r="330" spans="3:38" x14ac:dyDescent="0.25">
      <c r="C330" t="s">
        <v>334</v>
      </c>
      <c r="Y330" s="57" t="s">
        <v>677</v>
      </c>
      <c r="Z330">
        <v>0.10668574</v>
      </c>
      <c r="AA330">
        <v>-7.016799E-2</v>
      </c>
      <c r="AB330">
        <v>-2.8721170000000001E-2</v>
      </c>
      <c r="AC330">
        <v>-7.79629E-3</v>
      </c>
    </row>
    <row r="331" spans="3:38" x14ac:dyDescent="0.25">
      <c r="Y331" s="57" t="s">
        <v>678</v>
      </c>
      <c r="Z331">
        <v>4.2233989999999999E-2</v>
      </c>
      <c r="AA331">
        <v>1.4835009999999999E-2</v>
      </c>
      <c r="AB331">
        <v>-3.663688E-3</v>
      </c>
      <c r="AC331">
        <v>-5.3405019999999997E-2</v>
      </c>
    </row>
    <row r="332" spans="3:38" x14ac:dyDescent="0.25">
      <c r="C332" t="s">
        <v>331</v>
      </c>
    </row>
    <row r="333" spans="3:38" x14ac:dyDescent="0.25">
      <c r="C333" t="s">
        <v>332</v>
      </c>
    </row>
    <row r="335" spans="3:38" x14ac:dyDescent="0.25">
      <c r="C335" t="s">
        <v>335</v>
      </c>
    </row>
    <row r="336" spans="3:38" s="17" customFormat="1" x14ac:dyDescent="0.25"/>
    <row r="337" spans="1:3" x14ac:dyDescent="0.25">
      <c r="A337">
        <v>18</v>
      </c>
      <c r="C337" t="s">
        <v>262</v>
      </c>
    </row>
    <row r="338" spans="1:3" x14ac:dyDescent="0.25">
      <c r="C338" t="s">
        <v>265</v>
      </c>
    </row>
    <row r="339" spans="1:3" x14ac:dyDescent="0.25">
      <c r="C339" s="55" t="s">
        <v>263</v>
      </c>
    </row>
    <row r="340" spans="1:3" x14ac:dyDescent="0.25">
      <c r="C340" s="57" t="s">
        <v>264</v>
      </c>
    </row>
    <row r="342" spans="1:3" x14ac:dyDescent="0.25">
      <c r="C342" t="s">
        <v>266</v>
      </c>
    </row>
    <row r="343" spans="1:3" x14ac:dyDescent="0.25">
      <c r="C343" t="s">
        <v>267</v>
      </c>
    </row>
    <row r="344" spans="1:3" x14ac:dyDescent="0.25">
      <c r="C344" t="s">
        <v>268</v>
      </c>
    </row>
    <row r="345" spans="1:3" x14ac:dyDescent="0.25">
      <c r="C345" t="s">
        <v>269</v>
      </c>
    </row>
    <row r="346" spans="1:3" s="17" customFormat="1" x14ac:dyDescent="0.25"/>
    <row r="347" spans="1:3" x14ac:dyDescent="0.25">
      <c r="A347">
        <v>19</v>
      </c>
      <c r="C347" t="s">
        <v>271</v>
      </c>
    </row>
    <row r="348" spans="1:3" x14ac:dyDescent="0.25">
      <c r="C348" t="s">
        <v>272</v>
      </c>
    </row>
    <row r="349" spans="1:3" x14ac:dyDescent="0.25">
      <c r="C349" s="55" t="s">
        <v>302</v>
      </c>
    </row>
    <row r="350" spans="1:3" x14ac:dyDescent="0.25">
      <c r="C350" s="57" t="s">
        <v>303</v>
      </c>
    </row>
    <row r="352" spans="1:3" x14ac:dyDescent="0.25">
      <c r="C352" t="s">
        <v>304</v>
      </c>
    </row>
    <row r="353" spans="3:3" x14ac:dyDescent="0.25">
      <c r="C353" t="s">
        <v>305</v>
      </c>
    </row>
    <row r="354" spans="3:3" x14ac:dyDescent="0.25">
      <c r="C354" t="s">
        <v>306</v>
      </c>
    </row>
    <row r="355" spans="3:3" x14ac:dyDescent="0.25">
      <c r="C355" t="s">
        <v>307</v>
      </c>
    </row>
    <row r="356" spans="3:3" x14ac:dyDescent="0.25">
      <c r="C356" t="s">
        <v>308</v>
      </c>
    </row>
    <row r="358" spans="3:3" x14ac:dyDescent="0.25">
      <c r="C358" t="s">
        <v>309</v>
      </c>
    </row>
    <row r="359" spans="3:3" x14ac:dyDescent="0.25">
      <c r="C359" s="18" t="s">
        <v>310</v>
      </c>
    </row>
    <row r="361" spans="3:3" x14ac:dyDescent="0.25">
      <c r="C361" s="65" t="s">
        <v>311</v>
      </c>
    </row>
    <row r="362" spans="3:3" x14ac:dyDescent="0.25">
      <c r="C362" t="s">
        <v>320</v>
      </c>
    </row>
    <row r="363" spans="3:3" x14ac:dyDescent="0.25">
      <c r="C363" t="s">
        <v>321</v>
      </c>
    </row>
    <row r="364" spans="3:3" x14ac:dyDescent="0.25">
      <c r="C364" t="s">
        <v>322</v>
      </c>
    </row>
    <row r="365" spans="3:3" x14ac:dyDescent="0.25">
      <c r="C365" t="s">
        <v>323</v>
      </c>
    </row>
    <row r="367" spans="3:3" x14ac:dyDescent="0.25">
      <c r="C367" s="65" t="s">
        <v>563</v>
      </c>
    </row>
    <row r="368" spans="3:3" x14ac:dyDescent="0.25">
      <c r="C368" s="65" t="s">
        <v>564</v>
      </c>
    </row>
    <row r="369" spans="1:3" x14ac:dyDescent="0.25">
      <c r="C369" t="s">
        <v>377</v>
      </c>
    </row>
    <row r="370" spans="1:3" x14ac:dyDescent="0.25">
      <c r="C370" s="55" t="s">
        <v>312</v>
      </c>
    </row>
    <row r="371" spans="1:3" x14ac:dyDescent="0.25">
      <c r="C371" s="57" t="s">
        <v>313</v>
      </c>
    </row>
    <row r="373" spans="1:3" x14ac:dyDescent="0.25">
      <c r="C373" t="s">
        <v>378</v>
      </c>
    </row>
    <row r="374" spans="1:3" x14ac:dyDescent="0.25">
      <c r="C374" t="s">
        <v>317</v>
      </c>
    </row>
    <row r="375" spans="1:3" x14ac:dyDescent="0.25">
      <c r="C375" t="s">
        <v>318</v>
      </c>
    </row>
    <row r="376" spans="1:3" x14ac:dyDescent="0.25">
      <c r="C376" t="s">
        <v>319</v>
      </c>
    </row>
    <row r="378" spans="1:3" x14ac:dyDescent="0.25">
      <c r="C378" t="s">
        <v>379</v>
      </c>
    </row>
    <row r="379" spans="1:3" s="17" customFormat="1" x14ac:dyDescent="0.25"/>
    <row r="380" spans="1:3" x14ac:dyDescent="0.25">
      <c r="A380">
        <v>20</v>
      </c>
      <c r="C380" t="s">
        <v>382</v>
      </c>
    </row>
    <row r="382" spans="1:3" x14ac:dyDescent="0.25">
      <c r="C382" s="55" t="s">
        <v>383</v>
      </c>
    </row>
    <row r="383" spans="1:3" x14ac:dyDescent="0.25">
      <c r="C383" s="56"/>
    </row>
    <row r="384" spans="1:3" x14ac:dyDescent="0.25">
      <c r="C384" s="57" t="s">
        <v>384</v>
      </c>
    </row>
    <row r="385" spans="3:3" x14ac:dyDescent="0.25">
      <c r="C385" s="57" t="s">
        <v>385</v>
      </c>
    </row>
    <row r="386" spans="3:3" x14ac:dyDescent="0.25">
      <c r="C386" s="57" t="s">
        <v>386</v>
      </c>
    </row>
    <row r="387" spans="3:3" x14ac:dyDescent="0.25">
      <c r="C387" s="57" t="s">
        <v>387</v>
      </c>
    </row>
    <row r="388" spans="3:3" x14ac:dyDescent="0.25">
      <c r="C388" s="57" t="s">
        <v>388</v>
      </c>
    </row>
    <row r="389" spans="3:3" x14ac:dyDescent="0.25">
      <c r="C389" s="57" t="s">
        <v>389</v>
      </c>
    </row>
    <row r="390" spans="3:3" x14ac:dyDescent="0.25">
      <c r="C390" s="57" t="s">
        <v>390</v>
      </c>
    </row>
    <row r="391" spans="3:3" x14ac:dyDescent="0.25">
      <c r="C391" s="57" t="s">
        <v>391</v>
      </c>
    </row>
    <row r="392" spans="3:3" x14ac:dyDescent="0.25">
      <c r="C392" s="57" t="s">
        <v>392</v>
      </c>
    </row>
    <row r="393" spans="3:3" x14ac:dyDescent="0.25">
      <c r="C393" s="57" t="s">
        <v>393</v>
      </c>
    </row>
    <row r="394" spans="3:3" x14ac:dyDescent="0.25">
      <c r="C394" s="57" t="s">
        <v>394</v>
      </c>
    </row>
    <row r="395" spans="3:3" x14ac:dyDescent="0.25">
      <c r="C395" s="57" t="s">
        <v>395</v>
      </c>
    </row>
    <row r="396" spans="3:3" x14ac:dyDescent="0.25">
      <c r="C396" s="57" t="s">
        <v>396</v>
      </c>
    </row>
    <row r="397" spans="3:3" x14ac:dyDescent="0.25">
      <c r="C397" s="57" t="s">
        <v>397</v>
      </c>
    </row>
    <row r="398" spans="3:3" x14ac:dyDescent="0.25">
      <c r="C398" s="57" t="s">
        <v>398</v>
      </c>
    </row>
    <row r="399" spans="3:3" x14ac:dyDescent="0.25">
      <c r="C399" s="57" t="s">
        <v>399</v>
      </c>
    </row>
    <row r="400" spans="3:3" x14ac:dyDescent="0.25">
      <c r="C400" s="57" t="s">
        <v>400</v>
      </c>
    </row>
    <row r="401" spans="3:3" x14ac:dyDescent="0.25">
      <c r="C401" s="57" t="s">
        <v>401</v>
      </c>
    </row>
    <row r="402" spans="3:3" x14ac:dyDescent="0.25">
      <c r="C402" s="57" t="s">
        <v>402</v>
      </c>
    </row>
    <row r="403" spans="3:3" x14ac:dyDescent="0.25">
      <c r="C403" s="57" t="s">
        <v>403</v>
      </c>
    </row>
    <row r="404" spans="3:3" x14ac:dyDescent="0.25">
      <c r="C404" s="57" t="s">
        <v>404</v>
      </c>
    </row>
    <row r="405" spans="3:3" x14ac:dyDescent="0.25">
      <c r="C405" s="57" t="s">
        <v>405</v>
      </c>
    </row>
    <row r="406" spans="3:3" x14ac:dyDescent="0.25">
      <c r="C406" s="57" t="s">
        <v>406</v>
      </c>
    </row>
    <row r="407" spans="3:3" x14ac:dyDescent="0.25">
      <c r="C407" s="57" t="s">
        <v>407</v>
      </c>
    </row>
    <row r="408" spans="3:3" x14ac:dyDescent="0.25">
      <c r="C408" s="57" t="s">
        <v>408</v>
      </c>
    </row>
    <row r="409" spans="3:3" x14ac:dyDescent="0.25">
      <c r="C409" s="57" t="s">
        <v>409</v>
      </c>
    </row>
    <row r="410" spans="3:3" x14ac:dyDescent="0.25">
      <c r="C410" s="57" t="s">
        <v>410</v>
      </c>
    </row>
    <row r="411" spans="3:3" x14ac:dyDescent="0.25">
      <c r="C411" s="57" t="s">
        <v>411</v>
      </c>
    </row>
    <row r="412" spans="3:3" x14ac:dyDescent="0.25">
      <c r="C412" s="57" t="s">
        <v>412</v>
      </c>
    </row>
    <row r="413" spans="3:3" x14ac:dyDescent="0.25">
      <c r="C413" s="57" t="s">
        <v>413</v>
      </c>
    </row>
    <row r="414" spans="3:3" x14ac:dyDescent="0.25">
      <c r="C414" s="57" t="s">
        <v>414</v>
      </c>
    </row>
    <row r="415" spans="3:3" x14ac:dyDescent="0.25">
      <c r="C415" s="57" t="s">
        <v>415</v>
      </c>
    </row>
    <row r="416" spans="3:3" x14ac:dyDescent="0.25">
      <c r="C416" s="57" t="s">
        <v>416</v>
      </c>
    </row>
    <row r="417" spans="3:3" x14ac:dyDescent="0.25">
      <c r="C417" s="57" t="s">
        <v>417</v>
      </c>
    </row>
    <row r="418" spans="3:3" x14ac:dyDescent="0.25">
      <c r="C418" s="57" t="s">
        <v>418</v>
      </c>
    </row>
    <row r="419" spans="3:3" x14ac:dyDescent="0.25">
      <c r="C419" s="57" t="s">
        <v>419</v>
      </c>
    </row>
    <row r="420" spans="3:3" x14ac:dyDescent="0.25">
      <c r="C420" s="57" t="s">
        <v>420</v>
      </c>
    </row>
    <row r="421" spans="3:3" x14ac:dyDescent="0.25">
      <c r="C421" s="57" t="s">
        <v>421</v>
      </c>
    </row>
    <row r="422" spans="3:3" x14ac:dyDescent="0.25">
      <c r="C422" s="57" t="s">
        <v>422</v>
      </c>
    </row>
    <row r="423" spans="3:3" x14ac:dyDescent="0.25">
      <c r="C423" s="57" t="s">
        <v>423</v>
      </c>
    </row>
    <row r="424" spans="3:3" x14ac:dyDescent="0.25">
      <c r="C424" s="57" t="s">
        <v>424</v>
      </c>
    </row>
    <row r="425" spans="3:3" x14ac:dyDescent="0.25">
      <c r="C425" s="57" t="s">
        <v>425</v>
      </c>
    </row>
    <row r="426" spans="3:3" x14ac:dyDescent="0.25">
      <c r="C426" s="57" t="s">
        <v>426</v>
      </c>
    </row>
    <row r="427" spans="3:3" x14ac:dyDescent="0.25">
      <c r="C427" s="57" t="s">
        <v>427</v>
      </c>
    </row>
    <row r="428" spans="3:3" x14ac:dyDescent="0.25">
      <c r="C428" s="57" t="s">
        <v>428</v>
      </c>
    </row>
    <row r="429" spans="3:3" x14ac:dyDescent="0.25">
      <c r="C429" s="57" t="s">
        <v>429</v>
      </c>
    </row>
    <row r="430" spans="3:3" x14ac:dyDescent="0.25">
      <c r="C430" s="57" t="s">
        <v>430</v>
      </c>
    </row>
    <row r="431" spans="3:3" x14ac:dyDescent="0.25">
      <c r="C431" s="57" t="s">
        <v>431</v>
      </c>
    </row>
    <row r="432" spans="3:3" x14ac:dyDescent="0.25">
      <c r="C432" s="57" t="s">
        <v>432</v>
      </c>
    </row>
    <row r="433" spans="1:3" x14ac:dyDescent="0.25">
      <c r="C433" s="57" t="s">
        <v>433</v>
      </c>
    </row>
    <row r="434" spans="1:3" x14ac:dyDescent="0.25">
      <c r="C434" s="57" t="s">
        <v>434</v>
      </c>
    </row>
    <row r="435" spans="1:3" x14ac:dyDescent="0.25">
      <c r="C435" s="57" t="s">
        <v>435</v>
      </c>
    </row>
    <row r="438" spans="1:3" x14ac:dyDescent="0.25">
      <c r="C438" s="71" t="s">
        <v>436</v>
      </c>
    </row>
    <row r="439" spans="1:3" s="17" customFormat="1" x14ac:dyDescent="0.25"/>
    <row r="440" spans="1:3" x14ac:dyDescent="0.25">
      <c r="A440">
        <v>21</v>
      </c>
    </row>
    <row r="445" spans="1:3" s="17" customFormat="1" x14ac:dyDescent="0.25"/>
    <row r="446" spans="1:3" x14ac:dyDescent="0.25">
      <c r="A446">
        <v>23</v>
      </c>
      <c r="C446" t="s">
        <v>450</v>
      </c>
    </row>
    <row r="448" spans="1:3" x14ac:dyDescent="0.25">
      <c r="C448" t="s">
        <v>448</v>
      </c>
    </row>
    <row r="449" spans="3:22" x14ac:dyDescent="0.25">
      <c r="C449" s="57"/>
      <c r="Q449" t="s">
        <v>449</v>
      </c>
    </row>
    <row r="450" spans="3:22" x14ac:dyDescent="0.25">
      <c r="C450" s="57" t="s">
        <v>439</v>
      </c>
      <c r="D450">
        <v>1</v>
      </c>
      <c r="E450" s="73">
        <v>7.9251000000000002E-2</v>
      </c>
      <c r="F450" s="73">
        <v>4.6815000000000002E-2</v>
      </c>
      <c r="G450">
        <v>1.6929000000000001</v>
      </c>
      <c r="H450">
        <v>9.1621999999999995E-2</v>
      </c>
      <c r="I450" t="s">
        <v>440</v>
      </c>
      <c r="Q450" s="20" t="s">
        <v>439</v>
      </c>
      <c r="R450">
        <v>1</v>
      </c>
      <c r="S450" s="73">
        <v>0.16276089999999999</v>
      </c>
    </row>
    <row r="451" spans="3:22" x14ac:dyDescent="0.25">
      <c r="C451" s="57" t="s">
        <v>439</v>
      </c>
      <c r="D451">
        <v>2</v>
      </c>
      <c r="E451" s="73">
        <v>3.6754000000000001E-3</v>
      </c>
      <c r="F451" s="73">
        <v>6.5481999999999997E-3</v>
      </c>
      <c r="G451">
        <v>0.56130000000000002</v>
      </c>
      <c r="H451">
        <v>0.57506599999999997</v>
      </c>
      <c r="Q451" s="20" t="s">
        <v>439</v>
      </c>
      <c r="R451">
        <v>2</v>
      </c>
      <c r="S451" s="73">
        <v>0.10972320000000001</v>
      </c>
    </row>
    <row r="452" spans="3:22" x14ac:dyDescent="0.25">
      <c r="C452" s="57" t="s">
        <v>439</v>
      </c>
      <c r="D452">
        <v>3</v>
      </c>
      <c r="E452" s="73">
        <v>0.23715</v>
      </c>
      <c r="F452" s="73">
        <v>1.2884E-2</v>
      </c>
      <c r="G452">
        <v>18.406500000000001</v>
      </c>
      <c r="H452" t="s">
        <v>441</v>
      </c>
      <c r="I452" s="73">
        <v>2.2E-16</v>
      </c>
      <c r="J452" t="s">
        <v>442</v>
      </c>
      <c r="Q452" s="20" t="s">
        <v>439</v>
      </c>
      <c r="R452">
        <v>3</v>
      </c>
      <c r="S452" s="73">
        <v>0.16222719999999999</v>
      </c>
    </row>
    <row r="453" spans="3:22" x14ac:dyDescent="0.25">
      <c r="C453" s="57" t="s">
        <v>439</v>
      </c>
      <c r="D453">
        <v>4</v>
      </c>
      <c r="E453" s="73">
        <v>0.67991999999999997</v>
      </c>
      <c r="F453" s="73">
        <v>5.1866000000000002E-2</v>
      </c>
      <c r="G453">
        <v>13.109299999999999</v>
      </c>
      <c r="H453" t="s">
        <v>441</v>
      </c>
      <c r="I453" s="73">
        <v>2.2E-16</v>
      </c>
      <c r="J453" t="s">
        <v>442</v>
      </c>
      <c r="Q453" s="20" t="s">
        <v>439</v>
      </c>
      <c r="R453">
        <v>4</v>
      </c>
      <c r="S453" s="73">
        <v>0.56528860000000003</v>
      </c>
    </row>
    <row r="454" spans="3:22" x14ac:dyDescent="0.25">
      <c r="C454" s="57" t="s">
        <v>443</v>
      </c>
      <c r="D454">
        <v>1</v>
      </c>
      <c r="E454" s="73">
        <v>-2.7536000000000001E-3</v>
      </c>
      <c r="F454" s="73">
        <v>2.0666E-3</v>
      </c>
      <c r="G454">
        <v>-1.3325</v>
      </c>
      <c r="H454">
        <v>0.18381600000000001</v>
      </c>
      <c r="Q454" s="20" t="s">
        <v>443</v>
      </c>
      <c r="R454">
        <v>1</v>
      </c>
      <c r="S454" s="73">
        <v>2.1011780000000001E-2</v>
      </c>
    </row>
    <row r="455" spans="3:22" x14ac:dyDescent="0.25">
      <c r="C455" s="57" t="s">
        <v>443</v>
      </c>
      <c r="D455">
        <v>2</v>
      </c>
      <c r="E455" s="73">
        <v>-6.7453000000000006E-5</v>
      </c>
      <c r="F455" s="73">
        <v>2.8906E-4</v>
      </c>
      <c r="G455">
        <v>-0.23330000000000001</v>
      </c>
      <c r="H455">
        <v>0.81566499999999997</v>
      </c>
      <c r="Q455" s="20" t="s">
        <v>443</v>
      </c>
      <c r="R455">
        <v>2</v>
      </c>
      <c r="S455" s="73">
        <v>-1.2920630000000001E-2</v>
      </c>
    </row>
    <row r="456" spans="3:22" x14ac:dyDescent="0.25">
      <c r="C456" s="57" t="s">
        <v>443</v>
      </c>
      <c r="D456">
        <v>3</v>
      </c>
      <c r="E456" s="73">
        <v>-1.5505E-3</v>
      </c>
      <c r="F456" s="73">
        <v>5.6875000000000003E-4</v>
      </c>
      <c r="G456">
        <v>-2.7262</v>
      </c>
      <c r="H456">
        <v>6.8209999999999998E-3</v>
      </c>
      <c r="I456" t="s">
        <v>444</v>
      </c>
      <c r="Q456" s="20" t="s">
        <v>443</v>
      </c>
      <c r="R456">
        <v>3</v>
      </c>
      <c r="S456" s="73">
        <v>-2.882566E-3</v>
      </c>
    </row>
    <row r="457" spans="3:22" x14ac:dyDescent="0.25">
      <c r="C457" s="57" t="s">
        <v>443</v>
      </c>
      <c r="D457">
        <v>4</v>
      </c>
      <c r="E457" s="73">
        <v>4.3715999999999998E-3</v>
      </c>
      <c r="F457" s="73">
        <v>2.2894999999999999E-3</v>
      </c>
      <c r="G457">
        <v>1.9094</v>
      </c>
      <c r="H457">
        <v>5.7259999999999998E-2</v>
      </c>
      <c r="I457" t="s">
        <v>440</v>
      </c>
      <c r="Q457" s="20" t="s">
        <v>443</v>
      </c>
      <c r="R457">
        <v>4</v>
      </c>
      <c r="S457" s="73">
        <v>-5.2085830000000001E-3</v>
      </c>
    </row>
    <row r="458" spans="3:22" x14ac:dyDescent="0.25">
      <c r="C458" s="57" t="s">
        <v>445</v>
      </c>
      <c r="D458">
        <v>1</v>
      </c>
      <c r="E458">
        <v>1</v>
      </c>
      <c r="F458" s="73">
        <v>0.2006</v>
      </c>
      <c r="G458" s="73">
        <v>1.9028E-2</v>
      </c>
      <c r="H458">
        <v>10.5426</v>
      </c>
      <c r="I458" t="s">
        <v>441</v>
      </c>
      <c r="J458" s="73">
        <v>2.2E-16</v>
      </c>
      <c r="K458" t="s">
        <v>442</v>
      </c>
      <c r="M458" s="74">
        <f>SUM(F458:F461)</f>
        <v>-8.8000000000032497E-6</v>
      </c>
      <c r="Q458" s="20" t="s">
        <v>445</v>
      </c>
      <c r="R458">
        <v>1</v>
      </c>
      <c r="S458">
        <v>1</v>
      </c>
      <c r="T458" s="73">
        <v>0.11290500000000001</v>
      </c>
      <c r="V458" s="49">
        <f>SUM(T458:T461)</f>
        <v>-3.0636659999999996E-2</v>
      </c>
    </row>
    <row r="459" spans="3:22" x14ac:dyDescent="0.25">
      <c r="C459" s="57" t="s">
        <v>445</v>
      </c>
      <c r="D459">
        <v>1</v>
      </c>
      <c r="E459">
        <v>2</v>
      </c>
      <c r="F459" s="73">
        <v>-3.5807999999999999E-3</v>
      </c>
      <c r="G459" s="73">
        <v>2.5182E-2</v>
      </c>
      <c r="H459">
        <v>-0.14219999999999999</v>
      </c>
      <c r="I459">
        <v>0.88703100000000001</v>
      </c>
      <c r="Q459" s="20" t="s">
        <v>445</v>
      </c>
      <c r="R459">
        <v>1</v>
      </c>
      <c r="S459">
        <v>2</v>
      </c>
      <c r="T459" s="73">
        <v>6.796402E-2</v>
      </c>
    </row>
    <row r="460" spans="3:22" x14ac:dyDescent="0.25">
      <c r="C460" s="57" t="s">
        <v>445</v>
      </c>
      <c r="D460">
        <v>1</v>
      </c>
      <c r="E460">
        <v>3</v>
      </c>
      <c r="F460" s="73">
        <v>-5.1867999999999997E-2</v>
      </c>
      <c r="G460" s="73">
        <v>4.3121E-2</v>
      </c>
      <c r="H460">
        <v>-1.2028000000000001</v>
      </c>
      <c r="I460">
        <v>0.23008000000000001</v>
      </c>
      <c r="Q460" s="20" t="s">
        <v>445</v>
      </c>
      <c r="R460">
        <v>1</v>
      </c>
      <c r="S460">
        <v>3</v>
      </c>
      <c r="T460" s="73">
        <v>-0.14793049999999999</v>
      </c>
    </row>
    <row r="461" spans="3:22" x14ac:dyDescent="0.25">
      <c r="C461" s="57" t="s">
        <v>445</v>
      </c>
      <c r="D461">
        <v>1</v>
      </c>
      <c r="E461">
        <v>4</v>
      </c>
      <c r="F461" s="73">
        <v>-0.14516000000000001</v>
      </c>
      <c r="G461" s="73">
        <v>2.8624E-2</v>
      </c>
      <c r="H461">
        <v>-5.0712000000000002</v>
      </c>
      <c r="I461" s="73">
        <v>7.3079999999999995E-7</v>
      </c>
      <c r="J461" t="s">
        <v>442</v>
      </c>
      <c r="Q461" s="20" t="s">
        <v>445</v>
      </c>
      <c r="R461">
        <v>1</v>
      </c>
      <c r="S461">
        <v>4</v>
      </c>
      <c r="T461" s="73">
        <v>-6.3575179999999995E-2</v>
      </c>
    </row>
    <row r="462" spans="3:22" x14ac:dyDescent="0.25">
      <c r="C462" s="57" t="s">
        <v>445</v>
      </c>
      <c r="D462">
        <v>2</v>
      </c>
      <c r="E462">
        <v>1</v>
      </c>
      <c r="F462" s="73">
        <v>-3.6316E-3</v>
      </c>
      <c r="G462" s="73">
        <v>2.6614999999999998E-3</v>
      </c>
      <c r="H462">
        <v>-1.3645</v>
      </c>
      <c r="I462">
        <v>0.17354</v>
      </c>
      <c r="M462" s="74">
        <f>SUM(F462:F465)</f>
        <v>-5.0000000000245161E-8</v>
      </c>
      <c r="Q462" s="20" t="s">
        <v>445</v>
      </c>
      <c r="R462">
        <v>2</v>
      </c>
      <c r="S462">
        <v>1</v>
      </c>
      <c r="T462" s="73">
        <v>5.4327910000000002E-3</v>
      </c>
      <c r="V462" s="48">
        <f>SUM(T462:T465)</f>
        <v>-6.1966274999999994E-3</v>
      </c>
    </row>
    <row r="463" spans="3:22" x14ac:dyDescent="0.25">
      <c r="C463" s="57" t="s">
        <v>445</v>
      </c>
      <c r="D463">
        <v>2</v>
      </c>
      <c r="E463">
        <v>2</v>
      </c>
      <c r="F463" s="73">
        <v>7.7013999999999997E-3</v>
      </c>
      <c r="G463" s="73">
        <v>3.5224000000000002E-3</v>
      </c>
      <c r="H463">
        <v>2.1863999999999999</v>
      </c>
      <c r="I463">
        <v>2.9635000000000002E-2</v>
      </c>
      <c r="J463" t="s">
        <v>446</v>
      </c>
      <c r="Q463" s="20" t="s">
        <v>445</v>
      </c>
      <c r="R463">
        <v>2</v>
      </c>
      <c r="S463">
        <v>2</v>
      </c>
      <c r="T463" s="73">
        <v>1.73548E-3</v>
      </c>
    </row>
    <row r="464" spans="3:22" x14ac:dyDescent="0.25">
      <c r="C464" s="57" t="s">
        <v>445</v>
      </c>
      <c r="D464">
        <v>2</v>
      </c>
      <c r="E464">
        <v>3</v>
      </c>
      <c r="F464" s="73">
        <v>-5.0372000000000004E-3</v>
      </c>
      <c r="G464" s="73">
        <v>6.0315999999999998E-3</v>
      </c>
      <c r="H464">
        <v>-0.83509999999999995</v>
      </c>
      <c r="I464">
        <v>0.40437400000000001</v>
      </c>
      <c r="Q464" s="20" t="s">
        <v>445</v>
      </c>
      <c r="R464">
        <v>2</v>
      </c>
      <c r="S464">
        <v>3</v>
      </c>
      <c r="T464" s="73">
        <v>-7.4999850000000005E-4</v>
      </c>
    </row>
    <row r="465" spans="3:22" x14ac:dyDescent="0.25">
      <c r="C465" s="57" t="s">
        <v>445</v>
      </c>
      <c r="D465">
        <v>2</v>
      </c>
      <c r="E465">
        <v>4</v>
      </c>
      <c r="F465" s="73">
        <v>9.6734999999999996E-4</v>
      </c>
      <c r="G465" s="73">
        <v>4.0036999999999998E-3</v>
      </c>
      <c r="H465">
        <v>0.24160000000000001</v>
      </c>
      <c r="I465">
        <v>0.80926200000000004</v>
      </c>
      <c r="Q465" s="20" t="s">
        <v>445</v>
      </c>
      <c r="R465">
        <v>2</v>
      </c>
      <c r="S465">
        <v>4</v>
      </c>
      <c r="T465" s="73">
        <v>-1.26149E-2</v>
      </c>
    </row>
    <row r="466" spans="3:22" x14ac:dyDescent="0.25">
      <c r="C466" s="57" t="s">
        <v>445</v>
      </c>
      <c r="D466">
        <v>3</v>
      </c>
      <c r="E466">
        <v>1</v>
      </c>
      <c r="F466" s="73">
        <v>-4.7184999999999998E-2</v>
      </c>
      <c r="G466" s="73">
        <v>5.2367000000000004E-3</v>
      </c>
      <c r="H466">
        <v>-9.0103000000000009</v>
      </c>
      <c r="I466" t="s">
        <v>441</v>
      </c>
      <c r="J466" s="73">
        <v>2.2E-16</v>
      </c>
      <c r="K466" t="s">
        <v>442</v>
      </c>
      <c r="M466" s="74">
        <f>SUM(F466:F469)</f>
        <v>5.0000000001437783E-7</v>
      </c>
      <c r="Q466" s="20" t="s">
        <v>445</v>
      </c>
      <c r="R466">
        <v>3</v>
      </c>
      <c r="S466">
        <v>1</v>
      </c>
      <c r="T466" s="73">
        <v>-2.4879789999999999E-2</v>
      </c>
      <c r="V466" s="49">
        <f>SUM(T466:T469)</f>
        <v>1.4053900000000008E-2</v>
      </c>
    </row>
    <row r="467" spans="3:22" x14ac:dyDescent="0.25">
      <c r="C467" s="57" t="s">
        <v>445</v>
      </c>
      <c r="D467">
        <v>3</v>
      </c>
      <c r="E467">
        <v>2</v>
      </c>
      <c r="F467" s="73">
        <v>-6.3845000000000004E-3</v>
      </c>
      <c r="G467" s="73">
        <v>6.9306000000000003E-3</v>
      </c>
      <c r="H467">
        <v>-0.92120000000000002</v>
      </c>
      <c r="I467">
        <v>0.35775600000000002</v>
      </c>
      <c r="Q467" s="20" t="s">
        <v>445</v>
      </c>
      <c r="R467">
        <v>3</v>
      </c>
      <c r="S467">
        <v>2</v>
      </c>
      <c r="T467" s="73">
        <v>-2.7742510000000001E-2</v>
      </c>
    </row>
    <row r="468" spans="3:22" x14ac:dyDescent="0.25">
      <c r="C468" s="57" t="s">
        <v>445</v>
      </c>
      <c r="D468">
        <v>3</v>
      </c>
      <c r="E468">
        <v>3</v>
      </c>
      <c r="F468" s="73">
        <v>0.16542000000000001</v>
      </c>
      <c r="G468" s="73">
        <v>1.1867000000000001E-2</v>
      </c>
      <c r="H468">
        <v>13.938800000000001</v>
      </c>
      <c r="I468" t="s">
        <v>441</v>
      </c>
      <c r="J468" s="73">
        <v>2.2E-16</v>
      </c>
      <c r="K468" t="s">
        <v>442</v>
      </c>
      <c r="Q468" s="20" t="s">
        <v>445</v>
      </c>
      <c r="R468">
        <v>3</v>
      </c>
      <c r="S468">
        <v>3</v>
      </c>
      <c r="T468" s="73">
        <v>0.17990030000000001</v>
      </c>
    </row>
    <row r="469" spans="3:22" x14ac:dyDescent="0.25">
      <c r="C469" s="57" t="s">
        <v>445</v>
      </c>
      <c r="D469">
        <v>3</v>
      </c>
      <c r="E469">
        <v>4</v>
      </c>
      <c r="F469" s="73">
        <v>-0.11185</v>
      </c>
      <c r="G469" s="73">
        <v>7.8776000000000002E-3</v>
      </c>
      <c r="H469">
        <v>-14.198399999999999</v>
      </c>
      <c r="I469" t="s">
        <v>441</v>
      </c>
      <c r="J469" s="73">
        <v>2.2E-16</v>
      </c>
      <c r="K469" t="s">
        <v>442</v>
      </c>
      <c r="Q469" s="20" t="s">
        <v>445</v>
      </c>
      <c r="R469">
        <v>3</v>
      </c>
      <c r="S469">
        <v>4</v>
      </c>
      <c r="T469" s="73">
        <v>-0.11322409999999999</v>
      </c>
    </row>
    <row r="470" spans="3:22" x14ac:dyDescent="0.25">
      <c r="C470" s="57" t="s">
        <v>445</v>
      </c>
      <c r="D470">
        <v>4</v>
      </c>
      <c r="E470">
        <v>1</v>
      </c>
      <c r="F470" s="73">
        <v>-0.14979000000000001</v>
      </c>
      <c r="G470" s="73">
        <v>2.1080999999999999E-2</v>
      </c>
      <c r="H470">
        <v>-7.1054000000000004</v>
      </c>
      <c r="I470" s="73">
        <v>1.046E-11</v>
      </c>
      <c r="J470" t="s">
        <v>442</v>
      </c>
      <c r="M470" s="74">
        <f>SUM(F470:F473)</f>
        <v>3.9000000000011248E-6</v>
      </c>
      <c r="Q470" s="20" t="s">
        <v>445</v>
      </c>
      <c r="R470">
        <v>4</v>
      </c>
      <c r="S470">
        <v>1</v>
      </c>
      <c r="T470" s="73">
        <v>-9.3458050000000001E-2</v>
      </c>
      <c r="V470" s="49">
        <f>SUM(T470:T473)</f>
        <v>2.2779330000000014E-2</v>
      </c>
    </row>
    <row r="471" spans="3:22" x14ac:dyDescent="0.25">
      <c r="C471" s="57" t="s">
        <v>445</v>
      </c>
      <c r="D471">
        <v>4</v>
      </c>
      <c r="E471">
        <v>2</v>
      </c>
      <c r="F471" s="73">
        <v>2.2639000000000001E-3</v>
      </c>
      <c r="G471" s="73">
        <v>2.7899E-2</v>
      </c>
      <c r="H471">
        <v>8.1100000000000005E-2</v>
      </c>
      <c r="I471">
        <v>0.935388</v>
      </c>
      <c r="Q471" s="20" t="s">
        <v>445</v>
      </c>
      <c r="R471">
        <v>4</v>
      </c>
      <c r="S471">
        <v>2</v>
      </c>
      <c r="T471" s="73">
        <v>-4.195699E-2</v>
      </c>
    </row>
    <row r="472" spans="3:22" x14ac:dyDescent="0.25">
      <c r="C472" s="57" t="s">
        <v>445</v>
      </c>
      <c r="D472">
        <v>4</v>
      </c>
      <c r="E472">
        <v>3</v>
      </c>
      <c r="F472" s="73">
        <v>-0.10851</v>
      </c>
      <c r="G472" s="73">
        <v>4.7773000000000003E-2</v>
      </c>
      <c r="H472">
        <v>-2.2713999999999999</v>
      </c>
      <c r="I472">
        <v>2.3900000000000001E-2</v>
      </c>
      <c r="J472" t="s">
        <v>446</v>
      </c>
      <c r="Q472" s="20" t="s">
        <v>445</v>
      </c>
      <c r="R472">
        <v>4</v>
      </c>
      <c r="S472">
        <v>3</v>
      </c>
      <c r="T472" s="73">
        <v>-3.121983E-2</v>
      </c>
    </row>
    <row r="473" spans="3:22" x14ac:dyDescent="0.25">
      <c r="C473" s="57" t="s">
        <v>445</v>
      </c>
      <c r="D473">
        <v>4</v>
      </c>
      <c r="E473">
        <v>4</v>
      </c>
      <c r="F473" s="73">
        <v>0.25603999999999999</v>
      </c>
      <c r="G473" s="73">
        <v>3.1711999999999997E-2</v>
      </c>
      <c r="H473">
        <v>8.0739000000000001</v>
      </c>
      <c r="I473" s="73">
        <v>2.192E-14</v>
      </c>
      <c r="J473" t="s">
        <v>442</v>
      </c>
      <c r="Q473" s="20" t="s">
        <v>445</v>
      </c>
      <c r="R473">
        <v>4</v>
      </c>
      <c r="S473">
        <v>4</v>
      </c>
      <c r="T473" s="73">
        <v>0.1894142</v>
      </c>
    </row>
    <row r="474" spans="3:22" x14ac:dyDescent="0.25">
      <c r="C474" s="57" t="s">
        <v>447</v>
      </c>
      <c r="D474">
        <v>1</v>
      </c>
      <c r="E474">
        <v>1</v>
      </c>
      <c r="F474" s="73">
        <v>-18.553000000000001</v>
      </c>
      <c r="G474" s="73">
        <v>6.6546000000000003</v>
      </c>
      <c r="H474">
        <v>-2.7879999999999998</v>
      </c>
      <c r="I474">
        <v>5.6750000000000004E-3</v>
      </c>
      <c r="J474" t="s">
        <v>444</v>
      </c>
      <c r="Q474" s="20" t="s">
        <v>447</v>
      </c>
      <c r="R474">
        <v>1</v>
      </c>
      <c r="S474">
        <v>1</v>
      </c>
      <c r="T474" s="73">
        <v>-63.725729999999999</v>
      </c>
    </row>
    <row r="475" spans="3:22" x14ac:dyDescent="0.25">
      <c r="C475" s="57" t="s">
        <v>447</v>
      </c>
      <c r="D475">
        <v>1</v>
      </c>
      <c r="E475">
        <v>2</v>
      </c>
      <c r="F475" s="73">
        <v>2.4436000000000002E-3</v>
      </c>
      <c r="G475" s="73">
        <v>3.7496000000000001E-3</v>
      </c>
      <c r="H475">
        <v>0.65169999999999995</v>
      </c>
      <c r="I475">
        <v>0.515154</v>
      </c>
      <c r="Q475" s="20" t="s">
        <v>447</v>
      </c>
      <c r="R475">
        <v>1</v>
      </c>
      <c r="S475">
        <v>2</v>
      </c>
      <c r="T475" s="73">
        <v>-2.495438E-3</v>
      </c>
    </row>
    <row r="476" spans="3:22" x14ac:dyDescent="0.25">
      <c r="C476" s="57" t="s">
        <v>447</v>
      </c>
      <c r="D476">
        <v>1</v>
      </c>
      <c r="E476">
        <v>3</v>
      </c>
      <c r="F476" s="73">
        <v>2.6952999999999999E-3</v>
      </c>
      <c r="G476" s="73">
        <v>6.2230999999999996E-3</v>
      </c>
      <c r="H476">
        <v>0.43309999999999998</v>
      </c>
      <c r="I476">
        <v>0.66527499999999995</v>
      </c>
      <c r="Q476" s="20" t="s">
        <v>447</v>
      </c>
      <c r="R476">
        <v>1</v>
      </c>
      <c r="S476">
        <v>3</v>
      </c>
      <c r="T476" s="73">
        <v>-2.746577E-3</v>
      </c>
    </row>
    <row r="477" spans="3:22" x14ac:dyDescent="0.25">
      <c r="C477" s="57" t="s">
        <v>447</v>
      </c>
      <c r="D477">
        <v>1</v>
      </c>
      <c r="E477">
        <v>4</v>
      </c>
      <c r="F477" s="73">
        <v>-2.8264000000000001E-2</v>
      </c>
      <c r="G477" s="73">
        <v>1.4083E-2</v>
      </c>
      <c r="H477">
        <v>-2.0068999999999999</v>
      </c>
      <c r="I477">
        <v>4.5740999999999997E-2</v>
      </c>
      <c r="J477" t="s">
        <v>446</v>
      </c>
      <c r="Q477" s="20" t="s">
        <v>447</v>
      </c>
      <c r="R477">
        <v>2</v>
      </c>
      <c r="S477">
        <v>1</v>
      </c>
      <c r="T477" s="73">
        <v>31.9971</v>
      </c>
    </row>
    <row r="478" spans="3:22" x14ac:dyDescent="0.25">
      <c r="C478" s="57" t="s">
        <v>447</v>
      </c>
      <c r="D478">
        <v>2</v>
      </c>
      <c r="E478">
        <v>1</v>
      </c>
      <c r="F478" s="73">
        <v>17.568000000000001</v>
      </c>
      <c r="G478" s="73">
        <v>0.93081000000000003</v>
      </c>
      <c r="H478">
        <v>18.8736</v>
      </c>
      <c r="I478" t="s">
        <v>441</v>
      </c>
      <c r="J478" s="73">
        <v>2.2E-16</v>
      </c>
      <c r="K478" t="s">
        <v>442</v>
      </c>
      <c r="Q478" s="20" t="s">
        <v>447</v>
      </c>
      <c r="R478">
        <v>2</v>
      </c>
      <c r="S478">
        <v>2</v>
      </c>
      <c r="T478" s="73">
        <v>6.0267739999999995E-4</v>
      </c>
    </row>
    <row r="479" spans="3:22" x14ac:dyDescent="0.25">
      <c r="C479" s="57" t="s">
        <v>447</v>
      </c>
      <c r="D479">
        <v>2</v>
      </c>
      <c r="E479">
        <v>2</v>
      </c>
      <c r="F479" s="73">
        <v>2.8941999999999998E-4</v>
      </c>
      <c r="G479" s="73">
        <v>5.2448000000000002E-4</v>
      </c>
      <c r="H479">
        <v>0.55179999999999996</v>
      </c>
      <c r="I479">
        <v>0.58151699999999995</v>
      </c>
      <c r="Q479" s="20" t="s">
        <v>447</v>
      </c>
      <c r="R479">
        <v>2</v>
      </c>
      <c r="S479">
        <v>3</v>
      </c>
      <c r="T479" s="73">
        <v>2.065178E-3</v>
      </c>
    </row>
    <row r="480" spans="3:22" x14ac:dyDescent="0.25">
      <c r="C480" s="57" t="s">
        <v>447</v>
      </c>
      <c r="D480">
        <v>2</v>
      </c>
      <c r="E480">
        <v>3</v>
      </c>
      <c r="F480" s="73">
        <v>-4.5152000000000001E-4</v>
      </c>
      <c r="G480" s="73">
        <v>8.7045999999999998E-4</v>
      </c>
      <c r="H480">
        <v>-0.51870000000000005</v>
      </c>
      <c r="I480">
        <v>0.604379</v>
      </c>
      <c r="Q480" s="20" t="s">
        <v>447</v>
      </c>
      <c r="R480">
        <v>3</v>
      </c>
      <c r="S480">
        <v>1</v>
      </c>
      <c r="T480" s="73">
        <v>7.3081339999999999</v>
      </c>
    </row>
    <row r="481" spans="1:20" x14ac:dyDescent="0.25">
      <c r="C481" s="57" t="s">
        <v>447</v>
      </c>
      <c r="D481">
        <v>2</v>
      </c>
      <c r="E481">
        <v>4</v>
      </c>
      <c r="F481" s="73">
        <v>-1.1257000000000001E-3</v>
      </c>
      <c r="G481" s="73">
        <v>1.9699000000000001E-3</v>
      </c>
      <c r="H481">
        <v>-0.57150000000000001</v>
      </c>
      <c r="I481">
        <v>0.56813899999999995</v>
      </c>
      <c r="Q481" s="20" t="s">
        <v>447</v>
      </c>
      <c r="R481">
        <v>3</v>
      </c>
      <c r="S481">
        <v>2</v>
      </c>
      <c r="T481" s="73">
        <v>5.133259E-4</v>
      </c>
    </row>
    <row r="482" spans="1:20" x14ac:dyDescent="0.25">
      <c r="C482" s="57" t="s">
        <v>447</v>
      </c>
      <c r="D482">
        <v>3</v>
      </c>
      <c r="E482">
        <v>1</v>
      </c>
      <c r="F482" s="73">
        <v>4.8266</v>
      </c>
      <c r="G482" s="73">
        <v>1.8313999999999999</v>
      </c>
      <c r="H482">
        <v>2.6354000000000002</v>
      </c>
      <c r="I482">
        <v>8.8839999999999995E-3</v>
      </c>
      <c r="J482" t="s">
        <v>444</v>
      </c>
      <c r="Q482" s="20" t="s">
        <v>447</v>
      </c>
      <c r="R482">
        <v>3</v>
      </c>
      <c r="S482">
        <v>3</v>
      </c>
      <c r="T482" s="73">
        <v>1.864114E-3</v>
      </c>
    </row>
    <row r="483" spans="1:20" x14ac:dyDescent="0.25">
      <c r="C483" s="57" t="s">
        <v>447</v>
      </c>
      <c r="D483">
        <v>3</v>
      </c>
      <c r="E483">
        <v>2</v>
      </c>
      <c r="F483" s="73">
        <v>-1.5885000000000001E-3</v>
      </c>
      <c r="G483" s="73">
        <v>1.0319000000000001E-3</v>
      </c>
      <c r="H483">
        <v>-1.5392999999999999</v>
      </c>
      <c r="I483">
        <v>0.12488299999999999</v>
      </c>
      <c r="Q483" s="20" t="s">
        <v>447</v>
      </c>
      <c r="R483">
        <v>4</v>
      </c>
      <c r="S483">
        <v>1</v>
      </c>
      <c r="T483" s="73">
        <v>24.420500000000001</v>
      </c>
    </row>
    <row r="484" spans="1:20" x14ac:dyDescent="0.25">
      <c r="C484" s="57" t="s">
        <v>447</v>
      </c>
      <c r="D484">
        <v>3</v>
      </c>
      <c r="E484">
        <v>3</v>
      </c>
      <c r="F484" s="73">
        <v>-4.9045000000000002E-4</v>
      </c>
      <c r="G484" s="73">
        <v>1.7126999999999999E-3</v>
      </c>
      <c r="H484">
        <v>-0.28639999999999999</v>
      </c>
      <c r="I484">
        <v>0.77481800000000001</v>
      </c>
      <c r="Q484" s="20" t="s">
        <v>447</v>
      </c>
      <c r="R484">
        <v>4</v>
      </c>
      <c r="S484">
        <v>2</v>
      </c>
      <c r="T484" s="73">
        <v>1.3794339999999999E-3</v>
      </c>
    </row>
    <row r="485" spans="1:20" x14ac:dyDescent="0.25">
      <c r="C485" s="57" t="s">
        <v>447</v>
      </c>
      <c r="D485">
        <v>3</v>
      </c>
      <c r="E485">
        <v>4</v>
      </c>
      <c r="F485" s="73">
        <v>-1.2017999999999999E-2</v>
      </c>
      <c r="G485" s="73">
        <v>3.8758E-3</v>
      </c>
      <c r="H485">
        <v>-3.1009000000000002</v>
      </c>
      <c r="I485">
        <v>2.1320000000000002E-3</v>
      </c>
      <c r="J485" t="s">
        <v>444</v>
      </c>
      <c r="Q485" s="20" t="s">
        <v>447</v>
      </c>
      <c r="R485">
        <v>4</v>
      </c>
      <c r="S485">
        <v>3</v>
      </c>
      <c r="T485" s="73">
        <v>-1.182715E-3</v>
      </c>
    </row>
    <row r="486" spans="1:20" x14ac:dyDescent="0.25">
      <c r="C486" s="57" t="s">
        <v>447</v>
      </c>
      <c r="D486">
        <v>4</v>
      </c>
      <c r="E486">
        <v>1</v>
      </c>
      <c r="F486" s="73">
        <v>-3.8412000000000002</v>
      </c>
      <c r="G486" s="73">
        <v>7.3724999999999996</v>
      </c>
      <c r="H486">
        <v>-0.52100000000000002</v>
      </c>
      <c r="I486">
        <v>0.60278200000000004</v>
      </c>
    </row>
    <row r="487" spans="1:20" x14ac:dyDescent="0.25">
      <c r="C487" s="57" t="s">
        <v>447</v>
      </c>
      <c r="D487">
        <v>4</v>
      </c>
      <c r="E487">
        <v>2</v>
      </c>
      <c r="F487" s="73">
        <v>-1.1444999999999999E-3</v>
      </c>
      <c r="G487" s="73">
        <v>4.1542000000000003E-3</v>
      </c>
      <c r="H487">
        <v>-0.27550000000000002</v>
      </c>
      <c r="I487">
        <v>0.78313900000000003</v>
      </c>
    </row>
    <row r="488" spans="1:20" x14ac:dyDescent="0.25">
      <c r="C488" s="57" t="s">
        <v>447</v>
      </c>
      <c r="D488">
        <v>4</v>
      </c>
      <c r="E488">
        <v>3</v>
      </c>
      <c r="F488" s="73">
        <v>-1.7533E-3</v>
      </c>
      <c r="G488" s="73">
        <v>6.8945999999999999E-3</v>
      </c>
      <c r="H488">
        <v>-0.25430000000000003</v>
      </c>
      <c r="I488">
        <v>0.79944899999999997</v>
      </c>
    </row>
    <row r="489" spans="1:20" x14ac:dyDescent="0.25">
      <c r="C489" s="57" t="s">
        <v>447</v>
      </c>
      <c r="D489">
        <v>4</v>
      </c>
      <c r="E489">
        <v>4</v>
      </c>
      <c r="F489" s="73">
        <v>4.1408E-2</v>
      </c>
      <c r="G489" s="73">
        <v>1.5602E-2</v>
      </c>
      <c r="H489">
        <v>2.6539000000000001</v>
      </c>
      <c r="I489">
        <v>8.4220000000000007E-3</v>
      </c>
      <c r="J489" t="s">
        <v>444</v>
      </c>
    </row>
    <row r="490" spans="1:20" s="17" customFormat="1" x14ac:dyDescent="0.25"/>
    <row r="491" spans="1:20" x14ac:dyDescent="0.25">
      <c r="A491">
        <v>25</v>
      </c>
      <c r="C491" s="57" t="s">
        <v>469</v>
      </c>
    </row>
    <row r="492" spans="1:20" x14ac:dyDescent="0.25">
      <c r="C492" t="s">
        <v>470</v>
      </c>
    </row>
    <row r="494" spans="1:20" x14ac:dyDescent="0.25">
      <c r="C494" t="s">
        <v>471</v>
      </c>
    </row>
    <row r="496" spans="1:20" x14ac:dyDescent="0.25">
      <c r="C496" t="s">
        <v>472</v>
      </c>
    </row>
    <row r="497" spans="3:3" ht="15.75" x14ac:dyDescent="0.25">
      <c r="C497" s="78" t="s">
        <v>473</v>
      </c>
    </row>
    <row r="499" spans="3:3" x14ac:dyDescent="0.25">
      <c r="C499" t="s">
        <v>474</v>
      </c>
    </row>
    <row r="500" spans="3:3" x14ac:dyDescent="0.25">
      <c r="C500" t="s">
        <v>475</v>
      </c>
    </row>
    <row r="502" spans="3:3" x14ac:dyDescent="0.25">
      <c r="C502" t="s">
        <v>487</v>
      </c>
    </row>
    <row r="504" spans="3:3" x14ac:dyDescent="0.25">
      <c r="C504" t="s">
        <v>488</v>
      </c>
    </row>
    <row r="506" spans="3:3" x14ac:dyDescent="0.25">
      <c r="C506" t="s">
        <v>476</v>
      </c>
    </row>
    <row r="507" spans="3:3" ht="15.75" x14ac:dyDescent="0.25">
      <c r="C507" s="78" t="s">
        <v>477</v>
      </c>
    </row>
    <row r="509" spans="3:3" x14ac:dyDescent="0.25">
      <c r="C509" s="18" t="s">
        <v>478</v>
      </c>
    </row>
    <row r="510" spans="3:3" x14ac:dyDescent="0.25">
      <c r="C510" s="18" t="s">
        <v>484</v>
      </c>
    </row>
    <row r="511" spans="3:3" ht="15.75" x14ac:dyDescent="0.25">
      <c r="C511" s="78" t="s">
        <v>566</v>
      </c>
    </row>
    <row r="512" spans="3:3" ht="15.75" x14ac:dyDescent="0.25">
      <c r="C512" s="78" t="s">
        <v>565</v>
      </c>
    </row>
    <row r="514" spans="1:4" x14ac:dyDescent="0.25">
      <c r="C514" t="s">
        <v>479</v>
      </c>
    </row>
    <row r="515" spans="1:4" x14ac:dyDescent="0.25">
      <c r="C515" t="s">
        <v>480</v>
      </c>
    </row>
    <row r="517" spans="1:4" x14ac:dyDescent="0.25">
      <c r="C517" s="18" t="s">
        <v>482</v>
      </c>
    </row>
    <row r="518" spans="1:4" x14ac:dyDescent="0.25">
      <c r="C518" s="18" t="s">
        <v>485</v>
      </c>
    </row>
    <row r="519" spans="1:4" ht="15.75" x14ac:dyDescent="0.25">
      <c r="C519" s="78" t="s">
        <v>486</v>
      </c>
    </row>
    <row r="520" spans="1:4" s="17" customFormat="1" x14ac:dyDescent="0.25"/>
    <row r="521" spans="1:4" x14ac:dyDescent="0.25">
      <c r="A521">
        <v>26</v>
      </c>
      <c r="C521" s="57" t="s">
        <v>469</v>
      </c>
    </row>
    <row r="522" spans="1:4" x14ac:dyDescent="0.25">
      <c r="C522" t="s">
        <v>470</v>
      </c>
    </row>
    <row r="524" spans="1:4" x14ac:dyDescent="0.25">
      <c r="C524" t="s">
        <v>548</v>
      </c>
      <c r="D524" t="s">
        <v>549</v>
      </c>
    </row>
    <row r="525" spans="1:4" x14ac:dyDescent="0.25">
      <c r="D525" t="s">
        <v>483</v>
      </c>
    </row>
    <row r="526" spans="1:4" x14ac:dyDescent="0.25">
      <c r="D526" t="s">
        <v>550</v>
      </c>
    </row>
    <row r="528" spans="1:4" ht="15.75" x14ac:dyDescent="0.3">
      <c r="C528" t="s">
        <v>489</v>
      </c>
      <c r="D528" s="79" t="s">
        <v>546</v>
      </c>
    </row>
    <row r="529" spans="1:4" x14ac:dyDescent="0.25">
      <c r="D529" t="s">
        <v>547</v>
      </c>
    </row>
    <row r="530" spans="1:4" x14ac:dyDescent="0.25">
      <c r="D530" t="s">
        <v>551</v>
      </c>
    </row>
    <row r="532" spans="1:4" x14ac:dyDescent="0.25">
      <c r="C532" t="s">
        <v>490</v>
      </c>
      <c r="D532" t="s">
        <v>553</v>
      </c>
    </row>
    <row r="534" spans="1:4" x14ac:dyDescent="0.25">
      <c r="C534" t="s">
        <v>491</v>
      </c>
      <c r="D534" t="s">
        <v>554</v>
      </c>
    </row>
    <row r="536" spans="1:4" x14ac:dyDescent="0.25">
      <c r="C536" t="s">
        <v>492</v>
      </c>
      <c r="D536" t="s">
        <v>555</v>
      </c>
    </row>
    <row r="537" spans="1:4" x14ac:dyDescent="0.25">
      <c r="D537" t="s">
        <v>556</v>
      </c>
    </row>
    <row r="539" spans="1:4" x14ac:dyDescent="0.25">
      <c r="C539" t="s">
        <v>493</v>
      </c>
      <c r="D539" t="s">
        <v>557</v>
      </c>
    </row>
    <row r="541" spans="1:4" x14ac:dyDescent="0.25">
      <c r="C541" t="s">
        <v>494</v>
      </c>
      <c r="D541" t="s">
        <v>558</v>
      </c>
    </row>
    <row r="542" spans="1:4" x14ac:dyDescent="0.25">
      <c r="D542" s="21" t="s">
        <v>570</v>
      </c>
    </row>
    <row r="543" spans="1:4" s="17" customFormat="1" x14ac:dyDescent="0.25"/>
    <row r="544" spans="1:4" x14ac:dyDescent="0.25">
      <c r="A544">
        <v>27</v>
      </c>
      <c r="C544" t="s">
        <v>496</v>
      </c>
    </row>
    <row r="546" spans="3:9" x14ac:dyDescent="0.25">
      <c r="C546" s="20" t="s">
        <v>497</v>
      </c>
    </row>
    <row r="547" spans="3:9" x14ac:dyDescent="0.25">
      <c r="C547" s="20" t="s">
        <v>498</v>
      </c>
    </row>
    <row r="548" spans="3:9" x14ac:dyDescent="0.25">
      <c r="C548" s="20" t="s">
        <v>499</v>
      </c>
    </row>
    <row r="549" spans="3:9" x14ac:dyDescent="0.25">
      <c r="C549" s="19"/>
    </row>
    <row r="550" spans="3:9" x14ac:dyDescent="0.25">
      <c r="C550" s="20" t="s">
        <v>500</v>
      </c>
    </row>
    <row r="551" spans="3:9" x14ac:dyDescent="0.25">
      <c r="C551" s="20" t="s">
        <v>501</v>
      </c>
    </row>
    <row r="552" spans="3:9" x14ac:dyDescent="0.25">
      <c r="C552" s="20" t="s">
        <v>502</v>
      </c>
    </row>
    <row r="553" spans="3:9" x14ac:dyDescent="0.25">
      <c r="C553" s="19"/>
    </row>
    <row r="554" spans="3:9" x14ac:dyDescent="0.25">
      <c r="C554" s="20" t="s">
        <v>132</v>
      </c>
    </row>
    <row r="555" spans="3:9" x14ac:dyDescent="0.25">
      <c r="C555" s="20" t="s">
        <v>503</v>
      </c>
    </row>
    <row r="556" spans="3:9" x14ac:dyDescent="0.25">
      <c r="C556" s="20" t="s">
        <v>508</v>
      </c>
      <c r="D556" s="49">
        <v>-0.34757749999999998</v>
      </c>
      <c r="E556">
        <v>2.0564300000000001E-2</v>
      </c>
      <c r="F556">
        <v>-16.902000000000001</v>
      </c>
      <c r="G556" t="s">
        <v>441</v>
      </c>
      <c r="H556" s="73">
        <v>2E-16</v>
      </c>
      <c r="I556" t="s">
        <v>442</v>
      </c>
    </row>
    <row r="557" spans="3:9" x14ac:dyDescent="0.25">
      <c r="C557" s="20" t="s">
        <v>509</v>
      </c>
      <c r="D557" s="49">
        <v>-0.96677159999999995</v>
      </c>
      <c r="E557">
        <v>8.7469000000000002E-3</v>
      </c>
      <c r="F557">
        <v>-110.52800000000001</v>
      </c>
      <c r="G557" t="s">
        <v>441</v>
      </c>
      <c r="H557" s="73">
        <v>2E-16</v>
      </c>
      <c r="I557" t="s">
        <v>442</v>
      </c>
    </row>
    <row r="558" spans="3:9" x14ac:dyDescent="0.25">
      <c r="C558" s="20" t="s">
        <v>510</v>
      </c>
      <c r="D558" s="49">
        <v>-1.6291207000000001</v>
      </c>
      <c r="E558">
        <v>1.05024E-2</v>
      </c>
      <c r="F558">
        <v>-155.119</v>
      </c>
      <c r="G558" t="s">
        <v>441</v>
      </c>
      <c r="H558" s="73">
        <v>2E-16</v>
      </c>
      <c r="I558" t="s">
        <v>442</v>
      </c>
    </row>
    <row r="559" spans="3:9" x14ac:dyDescent="0.25">
      <c r="C559" s="20" t="s">
        <v>511</v>
      </c>
      <c r="D559" s="49">
        <v>-0.18002670000000001</v>
      </c>
      <c r="E559">
        <v>9.0638999999999997E-3</v>
      </c>
      <c r="F559">
        <v>-19.861999999999998</v>
      </c>
      <c r="G559" t="s">
        <v>441</v>
      </c>
      <c r="H559" s="73">
        <v>2E-16</v>
      </c>
      <c r="I559" t="s">
        <v>442</v>
      </c>
    </row>
    <row r="560" spans="3:9" x14ac:dyDescent="0.25">
      <c r="C560" s="20" t="s">
        <v>512</v>
      </c>
      <c r="D560" s="49">
        <v>-0.44325039999999999</v>
      </c>
      <c r="E560">
        <v>1.02741E-2</v>
      </c>
      <c r="F560">
        <v>-43.142000000000003</v>
      </c>
      <c r="G560" t="s">
        <v>441</v>
      </c>
      <c r="H560" s="73">
        <v>2E-16</v>
      </c>
      <c r="I560" t="s">
        <v>442</v>
      </c>
    </row>
    <row r="561" spans="3:9" x14ac:dyDescent="0.25">
      <c r="C561" s="20" t="s">
        <v>513</v>
      </c>
      <c r="D561" s="49">
        <v>-0.40174130000000002</v>
      </c>
      <c r="E561">
        <v>9.7152000000000002E-3</v>
      </c>
      <c r="F561">
        <v>-41.351999999999997</v>
      </c>
      <c r="G561" t="s">
        <v>441</v>
      </c>
      <c r="H561" s="73">
        <v>2E-16</v>
      </c>
      <c r="I561" t="s">
        <v>442</v>
      </c>
    </row>
    <row r="562" spans="3:9" x14ac:dyDescent="0.25">
      <c r="C562" s="20" t="s">
        <v>514</v>
      </c>
      <c r="D562" s="49">
        <v>-1.45148E-2</v>
      </c>
      <c r="E562">
        <v>9.9182000000000003E-3</v>
      </c>
      <c r="F562">
        <v>-1.4630000000000001</v>
      </c>
      <c r="G562">
        <v>0.143345</v>
      </c>
    </row>
    <row r="563" spans="3:9" x14ac:dyDescent="0.25">
      <c r="C563" s="20" t="s">
        <v>515</v>
      </c>
      <c r="D563" s="49">
        <v>-0.30252129999999999</v>
      </c>
      <c r="E563">
        <v>1.15855E-2</v>
      </c>
      <c r="F563">
        <v>-26.111999999999998</v>
      </c>
      <c r="G563" t="s">
        <v>441</v>
      </c>
      <c r="H563" s="73">
        <v>2E-16</v>
      </c>
      <c r="I563" t="s">
        <v>442</v>
      </c>
    </row>
    <row r="564" spans="3:9" x14ac:dyDescent="0.25">
      <c r="C564" s="20" t="s">
        <v>516</v>
      </c>
      <c r="D564" s="49">
        <v>-0.87039929999999999</v>
      </c>
      <c r="E564">
        <v>9.8803999999999993E-3</v>
      </c>
      <c r="F564">
        <v>-88.093000000000004</v>
      </c>
      <c r="G564" t="s">
        <v>441</v>
      </c>
      <c r="H564" s="73">
        <v>2E-16</v>
      </c>
      <c r="I564" t="s">
        <v>442</v>
      </c>
    </row>
    <row r="565" spans="3:9" x14ac:dyDescent="0.25">
      <c r="C565" s="20" t="s">
        <v>517</v>
      </c>
      <c r="D565" s="49">
        <v>0.18682499999999999</v>
      </c>
      <c r="E565">
        <v>8.5901999999999992E-3</v>
      </c>
      <c r="F565">
        <v>21.748999999999999</v>
      </c>
      <c r="G565" t="s">
        <v>441</v>
      </c>
      <c r="H565" s="73">
        <v>2E-16</v>
      </c>
      <c r="I565" t="s">
        <v>442</v>
      </c>
    </row>
    <row r="566" spans="3:9" x14ac:dyDescent="0.25">
      <c r="C566" s="20" t="s">
        <v>518</v>
      </c>
      <c r="D566" s="49">
        <v>-0.84036010000000005</v>
      </c>
      <c r="E566">
        <v>8.6420000000000004E-3</v>
      </c>
      <c r="F566">
        <v>-97.242000000000004</v>
      </c>
      <c r="G566" t="s">
        <v>441</v>
      </c>
      <c r="H566" s="73">
        <v>2E-16</v>
      </c>
      <c r="I566" t="s">
        <v>442</v>
      </c>
    </row>
    <row r="567" spans="3:9" x14ac:dyDescent="0.25">
      <c r="C567" s="20" t="s">
        <v>519</v>
      </c>
      <c r="D567" s="49">
        <v>-0.63204660000000001</v>
      </c>
      <c r="E567">
        <v>9.2294000000000005E-3</v>
      </c>
      <c r="F567">
        <v>-68.481999999999999</v>
      </c>
      <c r="G567" t="s">
        <v>441</v>
      </c>
      <c r="H567" s="73">
        <v>2E-16</v>
      </c>
      <c r="I567" t="s">
        <v>442</v>
      </c>
    </row>
    <row r="568" spans="3:9" x14ac:dyDescent="0.25">
      <c r="C568" s="20" t="s">
        <v>520</v>
      </c>
      <c r="D568" s="49">
        <v>0.27190540000000002</v>
      </c>
      <c r="E568">
        <v>9.7432000000000005E-3</v>
      </c>
      <c r="F568">
        <v>27.907</v>
      </c>
      <c r="G568" t="s">
        <v>441</v>
      </c>
      <c r="H568" s="73">
        <v>2E-16</v>
      </c>
      <c r="I568" t="s">
        <v>442</v>
      </c>
    </row>
    <row r="569" spans="3:9" x14ac:dyDescent="0.25">
      <c r="C569" s="20" t="s">
        <v>521</v>
      </c>
      <c r="D569" s="49">
        <v>1.54556E-2</v>
      </c>
      <c r="E569">
        <v>1.0115300000000001E-2</v>
      </c>
      <c r="F569">
        <v>1.528</v>
      </c>
      <c r="G569">
        <v>0.126527</v>
      </c>
    </row>
    <row r="570" spans="3:9" x14ac:dyDescent="0.25">
      <c r="C570" s="20" t="s">
        <v>522</v>
      </c>
      <c r="D570" s="49">
        <v>-0.17160690000000001</v>
      </c>
      <c r="E570">
        <v>9.5028000000000005E-3</v>
      </c>
      <c r="F570">
        <v>-18.059000000000001</v>
      </c>
      <c r="G570" t="s">
        <v>441</v>
      </c>
      <c r="H570" s="73">
        <v>2E-16</v>
      </c>
      <c r="I570" t="s">
        <v>442</v>
      </c>
    </row>
    <row r="571" spans="3:9" x14ac:dyDescent="0.25">
      <c r="C571" s="20" t="s">
        <v>523</v>
      </c>
      <c r="D571" s="49">
        <v>-0.17209240000000001</v>
      </c>
      <c r="E571">
        <v>9.5004000000000009E-3</v>
      </c>
      <c r="F571">
        <v>-18.114000000000001</v>
      </c>
      <c r="G571" t="s">
        <v>441</v>
      </c>
      <c r="H571" s="73">
        <v>2E-16</v>
      </c>
      <c r="I571" t="s">
        <v>442</v>
      </c>
    </row>
    <row r="572" spans="3:9" x14ac:dyDescent="0.25">
      <c r="C572" s="20" t="s">
        <v>524</v>
      </c>
      <c r="D572" s="49">
        <v>0.25102479999999999</v>
      </c>
      <c r="E572">
        <v>1.00167E-2</v>
      </c>
      <c r="F572">
        <v>25.061</v>
      </c>
      <c r="G572" t="s">
        <v>441</v>
      </c>
      <c r="H572" s="73">
        <v>2E-16</v>
      </c>
      <c r="I572" t="s">
        <v>442</v>
      </c>
    </row>
    <row r="573" spans="3:9" x14ac:dyDescent="0.25">
      <c r="C573" s="20" t="s">
        <v>525</v>
      </c>
      <c r="D573" s="49">
        <v>-8.6913699999999997E-2</v>
      </c>
      <c r="E573">
        <v>9.6305999999999996E-3</v>
      </c>
      <c r="F573">
        <v>-9.0250000000000004</v>
      </c>
      <c r="G573" t="s">
        <v>441</v>
      </c>
      <c r="H573" s="73">
        <v>2E-16</v>
      </c>
      <c r="I573" t="s">
        <v>442</v>
      </c>
    </row>
    <row r="574" spans="3:9" x14ac:dyDescent="0.25">
      <c r="C574" s="20" t="s">
        <v>526</v>
      </c>
      <c r="D574" s="49">
        <v>-0.41231370000000001</v>
      </c>
      <c r="E574">
        <v>9.6282E-3</v>
      </c>
      <c r="F574">
        <v>-42.823999999999998</v>
      </c>
      <c r="G574" t="s">
        <v>441</v>
      </c>
      <c r="H574" s="73">
        <v>2E-16</v>
      </c>
      <c r="I574" t="s">
        <v>442</v>
      </c>
    </row>
    <row r="575" spans="3:9" x14ac:dyDescent="0.25">
      <c r="C575" s="20" t="s">
        <v>527</v>
      </c>
      <c r="D575" s="49">
        <v>-0.65254959999999995</v>
      </c>
      <c r="E575">
        <v>9.5892000000000008E-3</v>
      </c>
      <c r="F575">
        <v>-68.051000000000002</v>
      </c>
      <c r="G575" t="s">
        <v>441</v>
      </c>
      <c r="H575" s="73">
        <v>2E-16</v>
      </c>
      <c r="I575" t="s">
        <v>442</v>
      </c>
    </row>
    <row r="576" spans="3:9" x14ac:dyDescent="0.25">
      <c r="C576" s="20" t="s">
        <v>528</v>
      </c>
      <c r="D576" s="49">
        <v>-0.41052739999999999</v>
      </c>
      <c r="E576">
        <v>9.5776000000000003E-3</v>
      </c>
      <c r="F576">
        <v>-42.863</v>
      </c>
      <c r="G576" t="s">
        <v>441</v>
      </c>
      <c r="H576" s="73">
        <v>2E-16</v>
      </c>
      <c r="I576" t="s">
        <v>442</v>
      </c>
    </row>
    <row r="577" spans="1:9" x14ac:dyDescent="0.25">
      <c r="C577" s="20" t="s">
        <v>529</v>
      </c>
      <c r="D577" s="49">
        <v>-0.18718989999999999</v>
      </c>
      <c r="E577">
        <v>9.6631000000000009E-3</v>
      </c>
      <c r="F577">
        <v>-19.372</v>
      </c>
      <c r="G577" t="s">
        <v>441</v>
      </c>
      <c r="H577" s="73">
        <v>2E-16</v>
      </c>
      <c r="I577" t="s">
        <v>442</v>
      </c>
    </row>
    <row r="578" spans="1:9" x14ac:dyDescent="0.25">
      <c r="C578" s="20" t="s">
        <v>490</v>
      </c>
      <c r="D578" s="49">
        <v>0.12930320000000001</v>
      </c>
      <c r="E578">
        <v>2.6857999999999999E-3</v>
      </c>
      <c r="F578">
        <v>48.143000000000001</v>
      </c>
      <c r="G578" t="s">
        <v>441</v>
      </c>
      <c r="H578" s="73">
        <v>2E-16</v>
      </c>
      <c r="I578" t="s">
        <v>442</v>
      </c>
    </row>
    <row r="579" spans="1:9" x14ac:dyDescent="0.25">
      <c r="C579" s="20" t="s">
        <v>491</v>
      </c>
      <c r="D579" s="49">
        <v>-0.19854540000000001</v>
      </c>
      <c r="E579">
        <v>1.8736E-3</v>
      </c>
      <c r="F579">
        <v>-105.973</v>
      </c>
      <c r="G579" t="s">
        <v>441</v>
      </c>
      <c r="H579" s="73">
        <v>2E-16</v>
      </c>
      <c r="I579" t="s">
        <v>442</v>
      </c>
    </row>
    <row r="580" spans="1:9" x14ac:dyDescent="0.25">
      <c r="C580" s="20" t="s">
        <v>492</v>
      </c>
      <c r="D580" s="49">
        <v>0.34244239999999998</v>
      </c>
      <c r="E580">
        <v>1.3544E-3</v>
      </c>
      <c r="F580">
        <v>252.82900000000001</v>
      </c>
      <c r="G580" t="s">
        <v>441</v>
      </c>
      <c r="H580" s="73">
        <v>2E-16</v>
      </c>
      <c r="I580" t="s">
        <v>442</v>
      </c>
    </row>
    <row r="581" spans="1:9" x14ac:dyDescent="0.25">
      <c r="C581" s="20" t="s">
        <v>493</v>
      </c>
      <c r="D581" s="49">
        <v>0.72807460000000002</v>
      </c>
      <c r="E581">
        <v>1.8963999999999999E-3</v>
      </c>
      <c r="F581">
        <v>383.93</v>
      </c>
      <c r="G581" t="s">
        <v>441</v>
      </c>
      <c r="H581" s="73">
        <v>2E-16</v>
      </c>
      <c r="I581" t="s">
        <v>442</v>
      </c>
    </row>
    <row r="582" spans="1:9" x14ac:dyDescent="0.25">
      <c r="C582" s="20" t="s">
        <v>494</v>
      </c>
      <c r="D582">
        <v>-4.0890000000000002E-4</v>
      </c>
      <c r="E582">
        <v>1.083E-4</v>
      </c>
      <c r="F582">
        <v>-3.7759999999999998</v>
      </c>
      <c r="G582">
        <v>1.5899999999999999E-4</v>
      </c>
      <c r="H582" t="s">
        <v>442</v>
      </c>
    </row>
    <row r="583" spans="1:9" x14ac:dyDescent="0.25">
      <c r="C583" s="20" t="s">
        <v>428</v>
      </c>
    </row>
    <row r="584" spans="1:9" x14ac:dyDescent="0.25">
      <c r="C584" s="20" t="s">
        <v>429</v>
      </c>
    </row>
    <row r="585" spans="1:9" x14ac:dyDescent="0.25">
      <c r="C585" s="19"/>
    </row>
    <row r="586" spans="1:9" x14ac:dyDescent="0.25">
      <c r="C586" s="20" t="s">
        <v>504</v>
      </c>
    </row>
    <row r="587" spans="1:9" x14ac:dyDescent="0.25">
      <c r="C587" s="20" t="s">
        <v>505</v>
      </c>
    </row>
    <row r="588" spans="1:9" x14ac:dyDescent="0.25">
      <c r="C588" s="20" t="s">
        <v>506</v>
      </c>
    </row>
    <row r="589" spans="1:9" x14ac:dyDescent="0.25">
      <c r="C589" s="20" t="s">
        <v>507</v>
      </c>
    </row>
    <row r="590" spans="1:9" s="17" customFormat="1" x14ac:dyDescent="0.25"/>
    <row r="591" spans="1:9" x14ac:dyDescent="0.25">
      <c r="A591">
        <v>28</v>
      </c>
      <c r="C591" t="s">
        <v>496</v>
      </c>
    </row>
    <row r="593" spans="3:8" x14ac:dyDescent="0.25">
      <c r="C593" s="20" t="s">
        <v>497</v>
      </c>
    </row>
    <row r="594" spans="3:8" x14ac:dyDescent="0.25">
      <c r="C594" s="20" t="s">
        <v>531</v>
      </c>
    </row>
    <row r="595" spans="3:8" x14ac:dyDescent="0.25">
      <c r="C595" s="20" t="s">
        <v>532</v>
      </c>
    </row>
    <row r="596" spans="3:8" x14ac:dyDescent="0.25">
      <c r="C596" s="19"/>
    </row>
    <row r="597" spans="3:8" x14ac:dyDescent="0.25">
      <c r="C597" s="20" t="s">
        <v>500</v>
      </c>
    </row>
    <row r="598" spans="3:8" x14ac:dyDescent="0.25">
      <c r="C598" s="20" t="s">
        <v>501</v>
      </c>
    </row>
    <row r="599" spans="3:8" x14ac:dyDescent="0.25">
      <c r="C599" s="20" t="s">
        <v>533</v>
      </c>
    </row>
    <row r="600" spans="3:8" x14ac:dyDescent="0.25">
      <c r="C600" s="19"/>
    </row>
    <row r="601" spans="3:8" x14ac:dyDescent="0.25">
      <c r="C601" s="20" t="s">
        <v>132</v>
      </c>
    </row>
    <row r="602" spans="3:8" x14ac:dyDescent="0.25">
      <c r="C602" s="20" t="s">
        <v>534</v>
      </c>
    </row>
    <row r="603" spans="3:8" x14ac:dyDescent="0.25">
      <c r="C603" s="20" t="s">
        <v>508</v>
      </c>
      <c r="D603" s="49">
        <v>-0.85589999999999999</v>
      </c>
      <c r="E603" s="73">
        <v>1.5140000000000001E-2</v>
      </c>
      <c r="F603">
        <v>-56.52</v>
      </c>
      <c r="G603" t="s">
        <v>539</v>
      </c>
      <c r="H603" t="s">
        <v>442</v>
      </c>
    </row>
    <row r="604" spans="3:8" x14ac:dyDescent="0.25">
      <c r="C604" s="20" t="s">
        <v>509</v>
      </c>
      <c r="D604" s="49">
        <v>-0.88400000000000001</v>
      </c>
      <c r="E604" s="73">
        <v>5.5919999999999997E-3</v>
      </c>
      <c r="F604">
        <v>-158.09</v>
      </c>
      <c r="G604" t="s">
        <v>539</v>
      </c>
      <c r="H604" t="s">
        <v>442</v>
      </c>
    </row>
    <row r="605" spans="3:8" x14ac:dyDescent="0.25">
      <c r="C605" s="20" t="s">
        <v>510</v>
      </c>
      <c r="D605" s="49">
        <v>-1.369</v>
      </c>
      <c r="E605" s="73">
        <v>6.8739999999999999E-3</v>
      </c>
      <c r="F605">
        <v>-199.1</v>
      </c>
      <c r="G605" t="s">
        <v>539</v>
      </c>
      <c r="H605" t="s">
        <v>442</v>
      </c>
    </row>
    <row r="606" spans="3:8" x14ac:dyDescent="0.25">
      <c r="C606" s="20" t="s">
        <v>511</v>
      </c>
      <c r="D606" s="49">
        <v>-0.18770000000000001</v>
      </c>
      <c r="E606" s="73">
        <v>5.7580000000000001E-3</v>
      </c>
      <c r="F606">
        <v>-32.6</v>
      </c>
      <c r="G606" t="s">
        <v>539</v>
      </c>
      <c r="H606" t="s">
        <v>442</v>
      </c>
    </row>
    <row r="607" spans="3:8" x14ac:dyDescent="0.25">
      <c r="C607" s="20" t="s">
        <v>512</v>
      </c>
      <c r="D607" s="49">
        <v>-0.32629999999999998</v>
      </c>
      <c r="E607" s="73">
        <v>6.9880000000000003E-3</v>
      </c>
      <c r="F607">
        <v>-46.69</v>
      </c>
      <c r="G607" t="s">
        <v>539</v>
      </c>
      <c r="H607" t="s">
        <v>442</v>
      </c>
    </row>
    <row r="608" spans="3:8" x14ac:dyDescent="0.25">
      <c r="C608" s="20" t="s">
        <v>513</v>
      </c>
      <c r="D608" s="49">
        <v>-0.24829999999999999</v>
      </c>
      <c r="E608" s="73">
        <v>6.9470000000000001E-3</v>
      </c>
      <c r="F608">
        <v>-35.74</v>
      </c>
      <c r="G608" t="s">
        <v>539</v>
      </c>
      <c r="H608" t="s">
        <v>442</v>
      </c>
    </row>
    <row r="609" spans="3:8" x14ac:dyDescent="0.25">
      <c r="C609" s="20" t="s">
        <v>514</v>
      </c>
      <c r="D609" s="49">
        <v>0.13519999999999999</v>
      </c>
      <c r="E609" s="73">
        <v>7.2220000000000001E-3</v>
      </c>
      <c r="F609">
        <v>18.72</v>
      </c>
      <c r="G609" t="s">
        <v>539</v>
      </c>
      <c r="H609" t="s">
        <v>442</v>
      </c>
    </row>
    <row r="610" spans="3:8" x14ac:dyDescent="0.25">
      <c r="C610" s="20" t="s">
        <v>515</v>
      </c>
      <c r="D610" s="49">
        <v>-0.1479</v>
      </c>
      <c r="E610" s="73">
        <v>7.6949999999999996E-3</v>
      </c>
      <c r="F610">
        <v>-19.21</v>
      </c>
      <c r="G610" t="s">
        <v>539</v>
      </c>
      <c r="H610" t="s">
        <v>442</v>
      </c>
    </row>
    <row r="611" spans="3:8" x14ac:dyDescent="0.25">
      <c r="C611" s="20" t="s">
        <v>516</v>
      </c>
      <c r="D611" s="49">
        <v>-0.51580000000000004</v>
      </c>
      <c r="E611" s="73">
        <v>6.3579999999999999E-3</v>
      </c>
      <c r="F611">
        <v>-81.12</v>
      </c>
      <c r="G611" t="s">
        <v>539</v>
      </c>
      <c r="H611" t="s">
        <v>442</v>
      </c>
    </row>
    <row r="612" spans="3:8" x14ac:dyDescent="0.25">
      <c r="C612" s="20" t="s">
        <v>517</v>
      </c>
      <c r="D612" s="49">
        <v>0.17069999999999999</v>
      </c>
      <c r="E612" s="73">
        <v>5.0400000000000002E-3</v>
      </c>
      <c r="F612">
        <v>33.880000000000003</v>
      </c>
      <c r="G612" t="s">
        <v>539</v>
      </c>
      <c r="H612" t="s">
        <v>442</v>
      </c>
    </row>
    <row r="613" spans="3:8" x14ac:dyDescent="0.25">
      <c r="C613" s="20" t="s">
        <v>518</v>
      </c>
      <c r="D613" s="49">
        <v>-0.65259999999999996</v>
      </c>
      <c r="E613" s="73">
        <v>5.2360000000000002E-3</v>
      </c>
      <c r="F613">
        <v>-124.64</v>
      </c>
      <c r="G613" t="s">
        <v>539</v>
      </c>
      <c r="H613" t="s">
        <v>442</v>
      </c>
    </row>
    <row r="614" spans="3:8" x14ac:dyDescent="0.25">
      <c r="C614" s="20" t="s">
        <v>519</v>
      </c>
      <c r="D614" s="49">
        <v>-0.40339999999999998</v>
      </c>
      <c r="E614" s="73">
        <v>5.77E-3</v>
      </c>
      <c r="F614">
        <v>-69.92</v>
      </c>
      <c r="G614" t="s">
        <v>539</v>
      </c>
      <c r="H614" t="s">
        <v>442</v>
      </c>
    </row>
    <row r="615" spans="3:8" x14ac:dyDescent="0.25">
      <c r="C615" s="20" t="s">
        <v>520</v>
      </c>
      <c r="D615" s="49">
        <v>0.22389999999999999</v>
      </c>
      <c r="E615" s="73">
        <v>5.9179999999999996E-3</v>
      </c>
      <c r="F615">
        <v>37.83</v>
      </c>
      <c r="G615" t="s">
        <v>539</v>
      </c>
      <c r="H615" t="s">
        <v>442</v>
      </c>
    </row>
    <row r="616" spans="3:8" x14ac:dyDescent="0.25">
      <c r="C616" s="20" t="s">
        <v>521</v>
      </c>
      <c r="D616" s="49">
        <v>-5.833E-2</v>
      </c>
      <c r="E616" s="73">
        <v>6.3330000000000001E-3</v>
      </c>
      <c r="F616">
        <v>-9.2100000000000009</v>
      </c>
      <c r="G616" t="s">
        <v>539</v>
      </c>
      <c r="H616" t="s">
        <v>442</v>
      </c>
    </row>
    <row r="617" spans="3:8" x14ac:dyDescent="0.25">
      <c r="C617" s="20" t="s">
        <v>522</v>
      </c>
      <c r="D617" s="49">
        <v>-0.18029999999999999</v>
      </c>
      <c r="E617" s="73">
        <v>7.2570000000000004E-3</v>
      </c>
      <c r="F617">
        <v>-24.84</v>
      </c>
      <c r="G617" t="s">
        <v>539</v>
      </c>
      <c r="H617" t="s">
        <v>442</v>
      </c>
    </row>
    <row r="618" spans="3:8" x14ac:dyDescent="0.25">
      <c r="C618" s="20" t="s">
        <v>523</v>
      </c>
      <c r="D618" s="49">
        <v>-0.18540000000000001</v>
      </c>
      <c r="E618" s="73">
        <v>7.2370000000000004E-3</v>
      </c>
      <c r="F618">
        <v>-25.62</v>
      </c>
      <c r="G618" t="s">
        <v>539</v>
      </c>
      <c r="H618" t="s">
        <v>442</v>
      </c>
    </row>
    <row r="619" spans="3:8" x14ac:dyDescent="0.25">
      <c r="C619" s="20" t="s">
        <v>524</v>
      </c>
      <c r="D619" s="49">
        <v>0.28989999999999999</v>
      </c>
      <c r="E619" s="73">
        <v>7.4669999999999997E-3</v>
      </c>
      <c r="F619">
        <v>38.83</v>
      </c>
      <c r="G619" t="s">
        <v>539</v>
      </c>
      <c r="H619" t="s">
        <v>442</v>
      </c>
    </row>
    <row r="620" spans="3:8" x14ac:dyDescent="0.25">
      <c r="C620" s="20" t="s">
        <v>525</v>
      </c>
      <c r="D620" s="49">
        <v>-7.4899999999999994E-2</v>
      </c>
      <c r="E620" s="73">
        <v>7.3660000000000002E-3</v>
      </c>
      <c r="F620">
        <v>-10.17</v>
      </c>
      <c r="G620" t="s">
        <v>539</v>
      </c>
      <c r="H620" t="s">
        <v>442</v>
      </c>
    </row>
    <row r="621" spans="3:8" x14ac:dyDescent="0.25">
      <c r="C621" s="20" t="s">
        <v>526</v>
      </c>
      <c r="D621" s="49">
        <v>-0.3826</v>
      </c>
      <c r="E621" s="73">
        <v>7.3550000000000004E-3</v>
      </c>
      <c r="F621">
        <v>-52.02</v>
      </c>
      <c r="G621" t="s">
        <v>539</v>
      </c>
      <c r="H621" t="s">
        <v>442</v>
      </c>
    </row>
    <row r="622" spans="3:8" x14ac:dyDescent="0.25">
      <c r="C622" s="20" t="s">
        <v>527</v>
      </c>
      <c r="D622" s="49">
        <v>-0.60370000000000001</v>
      </c>
      <c r="E622" s="73">
        <v>7.3379999999999999E-3</v>
      </c>
      <c r="F622">
        <v>-82.27</v>
      </c>
      <c r="G622" t="s">
        <v>539</v>
      </c>
      <c r="H622" t="s">
        <v>442</v>
      </c>
    </row>
    <row r="623" spans="3:8" x14ac:dyDescent="0.25">
      <c r="C623" s="20" t="s">
        <v>528</v>
      </c>
      <c r="D623" s="49">
        <v>-0.37469999999999998</v>
      </c>
      <c r="E623" s="73">
        <v>7.3280000000000003E-3</v>
      </c>
      <c r="F623">
        <v>-51.14</v>
      </c>
      <c r="G623" t="s">
        <v>539</v>
      </c>
      <c r="H623" t="s">
        <v>442</v>
      </c>
    </row>
    <row r="624" spans="3:8" x14ac:dyDescent="0.25">
      <c r="C624" s="20" t="s">
        <v>529</v>
      </c>
      <c r="D624" s="49">
        <v>-0.1502</v>
      </c>
      <c r="E624" s="73">
        <v>7.3600000000000002E-3</v>
      </c>
      <c r="F624">
        <v>-20.41</v>
      </c>
      <c r="G624" t="s">
        <v>539</v>
      </c>
      <c r="H624" t="s">
        <v>442</v>
      </c>
    </row>
    <row r="625" spans="1:25" x14ac:dyDescent="0.25">
      <c r="C625" s="20" t="s">
        <v>490</v>
      </c>
      <c r="D625" s="49">
        <v>5.672E-2</v>
      </c>
      <c r="E625" s="73">
        <v>1.854E-3</v>
      </c>
      <c r="F625">
        <v>30.6</v>
      </c>
      <c r="G625" t="s">
        <v>539</v>
      </c>
      <c r="H625" t="s">
        <v>442</v>
      </c>
    </row>
    <row r="626" spans="1:25" x14ac:dyDescent="0.25">
      <c r="C626" s="20" t="s">
        <v>491</v>
      </c>
      <c r="D626" s="49">
        <v>-9.4159999999999994E-2</v>
      </c>
      <c r="E626" s="73">
        <v>1.444E-3</v>
      </c>
      <c r="F626">
        <v>-65.23</v>
      </c>
      <c r="G626" t="s">
        <v>539</v>
      </c>
      <c r="H626" t="s">
        <v>442</v>
      </c>
    </row>
    <row r="627" spans="1:25" x14ac:dyDescent="0.25">
      <c r="C627" s="20" t="s">
        <v>492</v>
      </c>
      <c r="D627" s="49">
        <v>0.26800000000000002</v>
      </c>
      <c r="E627" s="73">
        <v>9.1129999999999998E-4</v>
      </c>
      <c r="F627">
        <v>294.11</v>
      </c>
      <c r="G627" t="s">
        <v>539</v>
      </c>
      <c r="H627" t="s">
        <v>442</v>
      </c>
    </row>
    <row r="628" spans="1:25" x14ac:dyDescent="0.25">
      <c r="C628" s="20" t="s">
        <v>493</v>
      </c>
      <c r="D628" s="49">
        <v>0.75739999999999996</v>
      </c>
      <c r="E628" s="73">
        <v>1.4170000000000001E-3</v>
      </c>
      <c r="F628">
        <v>534.54999999999995</v>
      </c>
      <c r="G628" t="s">
        <v>539</v>
      </c>
      <c r="H628" t="s">
        <v>442</v>
      </c>
    </row>
    <row r="629" spans="1:25" x14ac:dyDescent="0.25">
      <c r="C629" s="20" t="s">
        <v>494</v>
      </c>
      <c r="D629" s="47">
        <v>-1.1869999999999999E-3</v>
      </c>
      <c r="E629" s="73">
        <v>7.8330000000000004E-5</v>
      </c>
      <c r="F629">
        <v>-15.15</v>
      </c>
      <c r="G629" t="s">
        <v>539</v>
      </c>
      <c r="H629" t="s">
        <v>442</v>
      </c>
    </row>
    <row r="630" spans="1:25" x14ac:dyDescent="0.25">
      <c r="C630" s="20" t="s">
        <v>428</v>
      </c>
    </row>
    <row r="631" spans="1:25" x14ac:dyDescent="0.25">
      <c r="C631" s="20" t="s">
        <v>429</v>
      </c>
    </row>
    <row r="632" spans="1:25" x14ac:dyDescent="0.25">
      <c r="C632" s="19"/>
    </row>
    <row r="633" spans="1:25" x14ac:dyDescent="0.25">
      <c r="C633" s="20" t="s">
        <v>535</v>
      </c>
    </row>
    <row r="634" spans="1:25" x14ac:dyDescent="0.25">
      <c r="C634" s="20" t="s">
        <v>536</v>
      </c>
    </row>
    <row r="635" spans="1:25" x14ac:dyDescent="0.25">
      <c r="C635" s="20" t="s">
        <v>537</v>
      </c>
    </row>
    <row r="636" spans="1:25" x14ac:dyDescent="0.25">
      <c r="C636" s="20" t="s">
        <v>538</v>
      </c>
    </row>
    <row r="637" spans="1:25" s="17" customFormat="1" x14ac:dyDescent="0.25"/>
    <row r="638" spans="1:25" x14ac:dyDescent="0.25">
      <c r="A638">
        <v>29</v>
      </c>
      <c r="C638" s="20" t="s">
        <v>476</v>
      </c>
      <c r="Y638" t="s">
        <v>689</v>
      </c>
    </row>
    <row r="639" spans="1:25" ht="15.75" x14ac:dyDescent="0.25">
      <c r="C639" s="78" t="s">
        <v>541</v>
      </c>
    </row>
    <row r="640" spans="1:25" x14ac:dyDescent="0.25">
      <c r="Y640" t="s">
        <v>543</v>
      </c>
    </row>
    <row r="641" spans="3:25" x14ac:dyDescent="0.25">
      <c r="C641" t="s">
        <v>542</v>
      </c>
      <c r="Y641" t="s">
        <v>690</v>
      </c>
    </row>
    <row r="642" spans="3:25" x14ac:dyDescent="0.25">
      <c r="C642" t="s">
        <v>543</v>
      </c>
    </row>
    <row r="643" spans="3:25" x14ac:dyDescent="0.25">
      <c r="C643" t="s">
        <v>544</v>
      </c>
      <c r="Y643" s="55" t="s">
        <v>684</v>
      </c>
    </row>
    <row r="644" spans="3:25" x14ac:dyDescent="0.25">
      <c r="Y644" s="57" t="s">
        <v>685</v>
      </c>
    </row>
    <row r="645" spans="3:25" x14ac:dyDescent="0.25">
      <c r="C645" s="18" t="s">
        <v>545</v>
      </c>
      <c r="Y645" s="57" t="s">
        <v>691</v>
      </c>
    </row>
    <row r="647" spans="3:25" x14ac:dyDescent="0.25">
      <c r="C647" s="55" t="s">
        <v>682</v>
      </c>
      <c r="Y647" t="s">
        <v>692</v>
      </c>
    </row>
    <row r="648" spans="3:25" x14ac:dyDescent="0.25">
      <c r="C648" s="57" t="s">
        <v>552</v>
      </c>
    </row>
    <row r="649" spans="3:25" x14ac:dyDescent="0.25">
      <c r="C649" s="57" t="s">
        <v>683</v>
      </c>
    </row>
    <row r="650" spans="3:25" x14ac:dyDescent="0.25">
      <c r="C650" s="80" t="s">
        <v>684</v>
      </c>
    </row>
    <row r="651" spans="3:25" x14ac:dyDescent="0.25">
      <c r="C651" s="57" t="s">
        <v>685</v>
      </c>
    </row>
    <row r="652" spans="3:25" x14ac:dyDescent="0.25">
      <c r="C652" s="57" t="s">
        <v>686</v>
      </c>
    </row>
    <row r="653" spans="3:25" x14ac:dyDescent="0.25">
      <c r="C653" s="57"/>
    </row>
    <row r="654" spans="3:25" x14ac:dyDescent="0.25">
      <c r="C654" s="57"/>
    </row>
    <row r="655" spans="3:25" s="17" customForma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3" sqref="E2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steps for checking</vt:lpstr>
      <vt:lpstr>step 4 checking</vt:lpstr>
      <vt:lpstr>some checks</vt:lpstr>
      <vt:lpstr>emails</vt:lpstr>
      <vt:lpstr>'some checks'!_MailOriginal</vt:lpstr>
    </vt:vector>
  </TitlesOfParts>
  <Company>Electricity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Hall</dc:creator>
  <cp:lastModifiedBy>Julia Hall</cp:lastModifiedBy>
  <cp:lastPrinted>2019-03-10T20:57:55Z</cp:lastPrinted>
  <dcterms:created xsi:type="dcterms:W3CDTF">2019-02-19T03:14:57Z</dcterms:created>
  <dcterms:modified xsi:type="dcterms:W3CDTF">2019-09-25T21:39:30Z</dcterms:modified>
</cp:coreProperties>
</file>