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729"/>
  <workbookPr filterPrivacy="1" defaultThemeVersion="124226"/>
  <bookViews>
    <workbookView xWindow="240" yWindow="105" windowWidth="14805" windowHeight="8010"/>
  </bookViews>
  <sheets>
    <sheet name="To plot" sheetId="1" r:id="rId1"/>
    <sheet name="Results dump" sheetId="4" r:id="rId2"/>
  </sheets>
  <calcPr calcId="171027"/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4" i="1"/>
  <c r="B5" i="1" l="1"/>
  <c r="C5" i="1" s="1"/>
  <c r="B6" i="1"/>
  <c r="C6" i="1" s="1"/>
  <c r="B7" i="1"/>
  <c r="C7" i="1" s="1"/>
  <c r="B8" i="1"/>
  <c r="C8" i="1" s="1"/>
  <c r="B9" i="1"/>
  <c r="C9" i="1" s="1"/>
  <c r="B10" i="1"/>
  <c r="C10" i="1" s="1"/>
  <c r="B11" i="1"/>
  <c r="C11" i="1" s="1"/>
  <c r="B12" i="1"/>
  <c r="C12" i="1" s="1"/>
  <c r="B13" i="1"/>
  <c r="C13" i="1" s="1"/>
  <c r="B14" i="1"/>
  <c r="C14" i="1" s="1"/>
  <c r="B15" i="1"/>
  <c r="C15" i="1" s="1"/>
  <c r="B16" i="1"/>
  <c r="C16" i="1" s="1"/>
  <c r="B17" i="1"/>
  <c r="C17" i="1" s="1"/>
  <c r="B18" i="1"/>
  <c r="C18" i="1" s="1"/>
  <c r="B19" i="1"/>
  <c r="C19" i="1" s="1"/>
  <c r="B20" i="1"/>
  <c r="C20" i="1" s="1"/>
  <c r="B21" i="1"/>
  <c r="C21" i="1" s="1"/>
  <c r="B22" i="1"/>
  <c r="C22" i="1" s="1"/>
  <c r="B23" i="1"/>
  <c r="C23" i="1" s="1"/>
  <c r="B24" i="1"/>
  <c r="C24" i="1" s="1"/>
  <c r="B25" i="1"/>
  <c r="C25" i="1" s="1"/>
  <c r="B26" i="1"/>
  <c r="C26" i="1" s="1"/>
  <c r="B27" i="1"/>
  <c r="C27" i="1" s="1"/>
  <c r="B28" i="1"/>
  <c r="C28" i="1" s="1"/>
  <c r="B29" i="1"/>
  <c r="C29" i="1" s="1"/>
  <c r="B30" i="1"/>
  <c r="C30" i="1" s="1"/>
  <c r="B31" i="1"/>
  <c r="C31" i="1" s="1"/>
  <c r="B4" i="1"/>
  <c r="C4" i="1" s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4" i="1"/>
  <c r="G6" i="4" l="1"/>
  <c r="K5" i="1" s="1"/>
  <c r="G7" i="4"/>
  <c r="K6" i="1" s="1"/>
  <c r="G8" i="4"/>
  <c r="K7" i="1" s="1"/>
  <c r="G9" i="4"/>
  <c r="K8" i="1" s="1"/>
  <c r="G10" i="4"/>
  <c r="K9" i="1" s="1"/>
  <c r="G11" i="4"/>
  <c r="K10" i="1" s="1"/>
  <c r="G12" i="4"/>
  <c r="K11" i="1" s="1"/>
  <c r="G13" i="4"/>
  <c r="K12" i="1" s="1"/>
  <c r="G14" i="4"/>
  <c r="K13" i="1" s="1"/>
  <c r="G15" i="4"/>
  <c r="G16" i="4"/>
  <c r="K14" i="1" s="1"/>
  <c r="G17" i="4"/>
  <c r="K15" i="1" s="1"/>
  <c r="G18" i="4"/>
  <c r="K16" i="1" s="1"/>
  <c r="G19" i="4"/>
  <c r="K17" i="1" s="1"/>
  <c r="G20" i="4"/>
  <c r="K18" i="1" s="1"/>
  <c r="G21" i="4"/>
  <c r="K19" i="1" s="1"/>
  <c r="G22" i="4"/>
  <c r="K20" i="1" s="1"/>
  <c r="G23" i="4"/>
  <c r="K21" i="1" s="1"/>
  <c r="G24" i="4"/>
  <c r="K22" i="1" s="1"/>
  <c r="G25" i="4"/>
  <c r="K23" i="1" s="1"/>
  <c r="G26" i="4"/>
  <c r="K24" i="1" s="1"/>
  <c r="G27" i="4"/>
  <c r="K25" i="1" s="1"/>
  <c r="G28" i="4"/>
  <c r="K26" i="1" s="1"/>
  <c r="G29" i="4"/>
  <c r="K27" i="1" s="1"/>
  <c r="G30" i="4"/>
  <c r="K28" i="1" s="1"/>
  <c r="G31" i="4"/>
  <c r="K29" i="1" s="1"/>
  <c r="G32" i="4"/>
  <c r="K30" i="1" s="1"/>
  <c r="G33" i="4"/>
  <c r="K31" i="1" s="1"/>
  <c r="G34" i="4"/>
  <c r="G5" i="4"/>
  <c r="K4" i="1" s="1"/>
  <c r="G3" i="1"/>
  <c r="F3" i="1"/>
  <c r="E3" i="1"/>
  <c r="D3" i="1"/>
  <c r="C3" i="1"/>
  <c r="G2" i="1"/>
  <c r="F2" i="1"/>
  <c r="E2" i="1"/>
  <c r="D2" i="1"/>
  <c r="C2" i="1"/>
  <c r="B2" i="1"/>
  <c r="B3" i="1"/>
  <c r="I2" i="1" l="1"/>
  <c r="J3" i="1"/>
  <c r="K3" i="1"/>
  <c r="K2" i="1"/>
  <c r="J2" i="1"/>
  <c r="I3" i="1"/>
  <c r="H2" i="1"/>
  <c r="H3" i="1"/>
</calcChain>
</file>

<file path=xl/sharedStrings.xml><?xml version="1.0" encoding="utf-8"?>
<sst xmlns="http://schemas.openxmlformats.org/spreadsheetml/2006/main" count="80" uniqueCount="50">
  <si>
    <t>Title</t>
  </si>
  <si>
    <t>zmin</t>
  </si>
  <si>
    <t>zmax</t>
  </si>
  <si>
    <t>Alpine Energy</t>
  </si>
  <si>
    <t>Aurora Energy</t>
  </si>
  <si>
    <t>Buller Electricity</t>
  </si>
  <si>
    <t>Counties Power</t>
  </si>
  <si>
    <t>Eastland Network</t>
  </si>
  <si>
    <t>Electra</t>
  </si>
  <si>
    <t>Electricity Ashburton</t>
  </si>
  <si>
    <t>Horizon</t>
  </si>
  <si>
    <t>Mainpower</t>
  </si>
  <si>
    <t>Marlborough Lines</t>
  </si>
  <si>
    <t>Network Tasman</t>
  </si>
  <si>
    <t>Network Waitaki</t>
  </si>
  <si>
    <t>Northpower</t>
  </si>
  <si>
    <t>Orion</t>
  </si>
  <si>
    <t>Powerco</t>
  </si>
  <si>
    <t>Scanpower</t>
  </si>
  <si>
    <t>The Lines Company</t>
  </si>
  <si>
    <t>Top Energy</t>
  </si>
  <si>
    <t>Unison</t>
  </si>
  <si>
    <t>Vector</t>
  </si>
  <si>
    <t>Waipa Power</t>
  </si>
  <si>
    <t>WEL</t>
  </si>
  <si>
    <t>Wellington Electricity</t>
  </si>
  <si>
    <t>Westpower</t>
  </si>
  <si>
    <t>Centralines</t>
  </si>
  <si>
    <t>Electricity Invercargill</t>
  </si>
  <si>
    <t>Lakeland Network</t>
  </si>
  <si>
    <t>OtagoNet JV</t>
  </si>
  <si>
    <t>The Power Company</t>
  </si>
  <si>
    <r>
      <t xml:space="preserve">Deep Conn; Regional HHIs; Allocation by flows - </t>
    </r>
    <r>
      <rPr>
        <sz val="11"/>
        <color rgb="FFFF0000"/>
        <rFont val="Calibri"/>
        <family val="2"/>
        <scheme val="minor"/>
      </rPr>
      <t xml:space="preserve">1ai </t>
    </r>
    <r>
      <rPr>
        <sz val="11"/>
        <color theme="1"/>
        <rFont val="Calibri"/>
        <family val="2"/>
        <scheme val="minor"/>
      </rPr>
      <t>- 50% generator pass-through</t>
    </r>
  </si>
  <si>
    <r>
      <t xml:space="preserve">Deep Conn; Regional HHIs; Allocation by flows - </t>
    </r>
    <r>
      <rPr>
        <sz val="11"/>
        <color rgb="FFFF0000"/>
        <rFont val="Calibri"/>
        <family val="2"/>
        <scheme val="minor"/>
      </rPr>
      <t xml:space="preserve">1ai </t>
    </r>
    <r>
      <rPr>
        <sz val="11"/>
        <color theme="1"/>
        <rFont val="Calibri"/>
        <family val="2"/>
        <scheme val="minor"/>
      </rPr>
      <t>- 100% generator pass-through</t>
    </r>
  </si>
  <si>
    <t>Status Quo  - 2017 TPM Charges- no generator pass-through</t>
  </si>
  <si>
    <t>Status Quo  - 2017 TPM Charges - 50% generator pass-through</t>
  </si>
  <si>
    <t>Status Quo  - 2017 TPM Charges - 100% generator pass-through</t>
  </si>
  <si>
    <t>AoB component</t>
  </si>
  <si>
    <t>Delta</t>
  </si>
  <si>
    <t>Deep Conn; Regional HHIs; Allocation by flows - 1ai - no generator pass-through</t>
  </si>
  <si>
    <t>LOAD;  AOB only (no gen pass through)</t>
  </si>
  <si>
    <t>LOAD;  AOB + Residual +OH  (no gen pass through)</t>
  </si>
  <si>
    <t>LOAD; Residual + OH only (no gen pass through)</t>
  </si>
  <si>
    <t>LOAD;  Delta AOB + Residual + OH to Staus Quo (no gen pass through)</t>
  </si>
  <si>
    <t>Proposal</t>
  </si>
  <si>
    <t xml:space="preserve">Residual component </t>
  </si>
  <si>
    <t>Residual component + Overhead</t>
  </si>
  <si>
    <t>EDBs</t>
  </si>
  <si>
    <t>Status quo (Post 2017 TPM)</t>
  </si>
  <si>
    <t>Fully variabilised generation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</si>
</sst>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3" x14ac:knownFonts="1">
    <font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C0000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u/>
      <sz val="11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wrapText="1"/>
    </xf>
    <xf numFmtId="0" fontId="0" fillId="0" borderId="0" xfId="0" applyFont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0" fillId="0" borderId="0" xfId="0" applyFill="1"/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3" fillId="0" borderId="0" xfId="0" applyFont="1" applyFill="1" applyAlignment="1">
      <alignment horizontal="right"/>
    </xf>
    <xf numFmtId="0" fontId="1" fillId="0" borderId="0" xfId="0" applyFont="1" applyFill="1" applyAlignment="1">
      <alignment horizontal="right" wrapText="1"/>
    </xf>
    <xf numFmtId="164" fontId="1" fillId="0" borderId="0" xfId="0" applyNumberFormat="1" applyFont="1" applyFill="1" applyAlignment="1">
      <alignment horizontal="right"/>
    </xf>
    <xf numFmtId="164" fontId="6" fillId="0" borderId="0" xfId="0" applyNumberFormat="1" applyFont="1" applyFill="1" applyAlignment="1">
      <alignment horizontal="right"/>
    </xf>
    <xf numFmtId="0" fontId="6" fillId="0" borderId="0" xfId="0" applyFont="1"/>
    <xf numFmtId="0" fontId="0" fillId="0" borderId="0" xfId="0" applyFont="1" applyFill="1" applyAlignment="1">
      <alignment horizontal="right" wrapText="1"/>
    </xf>
    <xf numFmtId="0" fontId="0" fillId="0" borderId="0" xfId="0" applyFont="1" applyFill="1" applyAlignment="1">
      <alignment horizontal="right"/>
    </xf>
    <xf numFmtId="164" fontId="0" fillId="0" borderId="0" xfId="0" applyNumberFormat="1" applyFont="1" applyFill="1" applyAlignment="1">
      <alignment horizontal="right"/>
    </xf>
    <xf numFmtId="164" fontId="9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 wrapText="1"/>
    </xf>
    <xf numFmtId="0" fontId="5" fillId="0" borderId="0" xfId="0" applyFont="1" applyAlignment="1">
      <alignment wrapText="1"/>
    </xf>
    <xf numFmtId="1" fontId="0" fillId="0" borderId="0" xfId="0" applyNumberFormat="1" applyFont="1" applyFill="1" applyAlignment="1">
      <alignment horizontal="right"/>
    </xf>
    <xf numFmtId="1" fontId="0" fillId="0" borderId="0" xfId="0" applyNumberFormat="1" applyFont="1" applyAlignment="1">
      <alignment horizontal="right"/>
    </xf>
    <xf numFmtId="1" fontId="0" fillId="0" borderId="0" xfId="0" applyNumberFormat="1" applyFont="1" applyFill="1"/>
    <xf numFmtId="0" fontId="0" fillId="0" borderId="0" xfId="0" applyFont="1" applyBorder="1"/>
    <xf numFmtId="0" fontId="9" fillId="0" borderId="0" xfId="0" applyFont="1" applyBorder="1"/>
    <xf numFmtId="0" fontId="7" fillId="0" borderId="0" xfId="0" applyFont="1"/>
    <xf numFmtId="0" fontId="8" fillId="0" borderId="0" xfId="0" applyFont="1"/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1" fontId="5" fillId="0" borderId="0" xfId="0" applyNumberFormat="1" applyFont="1" applyAlignment="1">
      <alignment horizontal="right"/>
    </xf>
    <xf numFmtId="1" fontId="5" fillId="0" borderId="0" xfId="0" applyNumberFormat="1" applyFont="1" applyFill="1" applyAlignment="1">
      <alignment horizontal="right"/>
    </xf>
    <xf numFmtId="164" fontId="5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164" fontId="5" fillId="0" borderId="0" xfId="0" applyNumberFormat="1" applyFont="1" applyFill="1" applyAlignment="1">
      <alignment horizontal="right"/>
    </xf>
    <xf numFmtId="0" fontId="10" fillId="0" borderId="0" xfId="0" applyFont="1"/>
    <xf numFmtId="164" fontId="10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0" fillId="0" borderId="0" xfId="0" applyBorder="1"/>
    <xf numFmtId="164" fontId="0" fillId="0" borderId="0" xfId="0" applyNumberFormat="1" applyFont="1" applyBorder="1" applyAlignment="1">
      <alignment horizontal="right"/>
    </xf>
    <xf numFmtId="165" fontId="0" fillId="0" borderId="0" xfId="0" applyNumberFormat="1" applyFont="1" applyBorder="1" applyAlignment="1">
      <alignment horizontal="right"/>
    </xf>
    <xf numFmtId="164" fontId="0" fillId="0" borderId="0" xfId="0" applyNumberFormat="1"/>
    <xf numFmtId="164" fontId="0" fillId="0" borderId="0" xfId="0" applyNumberFormat="1" applyFont="1" applyBorder="1"/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ill="1"/>
    <xf numFmtId="164" fontId="11" fillId="0" borderId="0" xfId="0" applyNumberFormat="1" applyFont="1" applyFill="1" applyAlignment="1">
      <alignment horizontal="right"/>
    </xf>
    <xf numFmtId="164" fontId="11" fillId="0" borderId="0" xfId="0" applyNumberFormat="1" applyFont="1" applyAlignment="1">
      <alignment horizontal="right"/>
    </xf>
    <xf numFmtId="164" fontId="11" fillId="0" borderId="0" xfId="0" applyNumberFormat="1" applyFont="1" applyFill="1"/>
    <xf numFmtId="0" fontId="11" fillId="0" borderId="0" xfId="0" applyFont="1"/>
    <xf numFmtId="0" fontId="12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abSelected="1" zoomScale="66" zoomScaleNormal="66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11" sqref="A11:XFD11"/>
    </sheetView>
  </sheetViews>
  <sheetFormatPr defaultRowHeight="15" x14ac:dyDescent="0.25"/>
  <cols>
    <col min="1" max="1" width="20.7109375" style="2" bestFit="1" customWidth="1"/>
    <col min="2" max="2" width="23" style="40" customWidth="1"/>
    <col min="3" max="3" width="23.5703125" style="18" customWidth="1"/>
    <col min="4" max="4" width="26.28515625" style="18" customWidth="1"/>
    <col min="5" max="5" width="22.28515625" style="36" customWidth="1"/>
    <col min="6" max="6" width="19.28515625" style="4" customWidth="1"/>
    <col min="7" max="7" width="24.5703125" style="4" customWidth="1"/>
    <col min="8" max="8" width="24.42578125" style="6" customWidth="1"/>
    <col min="9" max="10" width="28.140625" style="12" customWidth="1"/>
    <col min="11" max="11" width="28.28515625" style="8" customWidth="1"/>
    <col min="12" max="15" width="28.28515625" customWidth="1"/>
  </cols>
  <sheetData>
    <row r="1" spans="1:14" s="1" customFormat="1" ht="76.5" customHeight="1" x14ac:dyDescent="0.25">
      <c r="A1" s="2" t="s">
        <v>0</v>
      </c>
      <c r="B1" s="21" t="s">
        <v>34</v>
      </c>
      <c r="C1" s="17" t="s">
        <v>35</v>
      </c>
      <c r="D1" s="17" t="s">
        <v>36</v>
      </c>
      <c r="E1" s="31" t="s">
        <v>39</v>
      </c>
      <c r="F1" s="3" t="s">
        <v>32</v>
      </c>
      <c r="G1" s="3" t="s">
        <v>33</v>
      </c>
      <c r="H1" s="13" t="s">
        <v>41</v>
      </c>
      <c r="I1" s="13" t="s">
        <v>40</v>
      </c>
      <c r="J1" s="13" t="s">
        <v>42</v>
      </c>
      <c r="K1" s="13" t="s">
        <v>43</v>
      </c>
      <c r="L1" s="22"/>
      <c r="M1" s="22"/>
      <c r="N1" s="22"/>
    </row>
    <row r="2" spans="1:14" s="2" customFormat="1" x14ac:dyDescent="0.25">
      <c r="A2" s="2" t="s">
        <v>1</v>
      </c>
      <c r="B2" s="33">
        <f t="shared" ref="B2:K2" si="0">MAX(B$4:B$32)</f>
        <v>22.415914100668541</v>
      </c>
      <c r="C2" s="23">
        <f t="shared" si="0"/>
        <v>23.972137732808307</v>
      </c>
      <c r="D2" s="23">
        <f t="shared" si="0"/>
        <v>25.528361364948069</v>
      </c>
      <c r="E2" s="32">
        <f t="shared" si="0"/>
        <v>26.016506796861709</v>
      </c>
      <c r="F2" s="24">
        <f t="shared" si="0"/>
        <v>28.500104376022684</v>
      </c>
      <c r="G2" s="24">
        <f t="shared" si="0"/>
        <v>30.983701955183662</v>
      </c>
      <c r="H2" s="23">
        <f t="shared" si="0"/>
        <v>32.542630695826979</v>
      </c>
      <c r="I2" s="23">
        <f t="shared" si="0"/>
        <v>16.689079061397933</v>
      </c>
      <c r="J2" s="23">
        <f t="shared" si="0"/>
        <v>16.98562138805546</v>
      </c>
      <c r="K2" s="25">
        <f t="shared" si="0"/>
        <v>17.382981172857477</v>
      </c>
      <c r="M2" s="46" t="s">
        <v>49</v>
      </c>
      <c r="N2" s="46"/>
    </row>
    <row r="3" spans="1:14" s="2" customFormat="1" x14ac:dyDescent="0.25">
      <c r="A3" s="2" t="s">
        <v>2</v>
      </c>
      <c r="B3" s="33">
        <f t="shared" ref="B3:K3" si="1">MIN(B$4:B$32)</f>
        <v>5.6563840130751597</v>
      </c>
      <c r="C3" s="23">
        <f t="shared" si="1"/>
        <v>7.2126076452149244</v>
      </c>
      <c r="D3" s="23">
        <f t="shared" si="1"/>
        <v>8.768831277354689</v>
      </c>
      <c r="E3" s="33">
        <f t="shared" si="1"/>
        <v>8.4598166915220272</v>
      </c>
      <c r="F3" s="23">
        <f t="shared" si="1"/>
        <v>10.943414270683002</v>
      </c>
      <c r="G3" s="23">
        <f t="shared" si="1"/>
        <v>13.427011849843979</v>
      </c>
      <c r="H3" s="23">
        <f t="shared" si="1"/>
        <v>11.176007695122863</v>
      </c>
      <c r="I3" s="23">
        <f t="shared" si="1"/>
        <v>0.78403813689877555</v>
      </c>
      <c r="J3" s="23">
        <f t="shared" si="1"/>
        <v>9.7522866550684704</v>
      </c>
      <c r="K3" s="25">
        <f t="shared" si="1"/>
        <v>-8.4318659486054877</v>
      </c>
      <c r="M3" s="47" t="s">
        <v>48</v>
      </c>
      <c r="N3" s="47" t="s">
        <v>44</v>
      </c>
    </row>
    <row r="4" spans="1:14" x14ac:dyDescent="0.25">
      <c r="A4" s="8" t="s">
        <v>3</v>
      </c>
      <c r="B4" s="37">
        <f>VLOOKUP(A4,'Results dump'!$A$5:$B$60,2,0)</f>
        <v>13.25388193840117</v>
      </c>
      <c r="C4" s="19">
        <f>B4+0.5*$M$4</f>
        <v>14.810105570540934</v>
      </c>
      <c r="D4" s="19">
        <f>B4+1*$M$4</f>
        <v>16.366329202680699</v>
      </c>
      <c r="E4" s="34">
        <v>9.8393150963369518</v>
      </c>
      <c r="F4" s="5">
        <v>12.322912675497923</v>
      </c>
      <c r="G4" s="5">
        <v>14.806510254658892</v>
      </c>
      <c r="H4" s="14">
        <f>VLOOKUP($A4,'Results dump'!$A$5:$G$57,3,0)</f>
        <v>11.661231715187036</v>
      </c>
      <c r="I4" s="14">
        <f>VLOOKUP($A4,'Results dump'!$A$5:$G$57,4,0)</f>
        <v>1.0243652422501404</v>
      </c>
      <c r="J4" s="14">
        <f>VLOOKUP($A4,'Results dump'!$A$5:$G$57,6,0)</f>
        <v>10.636855836081057</v>
      </c>
      <c r="K4" s="14">
        <f>VLOOKUP($A4,'Results dump'!$A$5:$G$57,7,0)</f>
        <v>-1.5926502232141342</v>
      </c>
      <c r="L4" s="45"/>
      <c r="M4" s="48">
        <v>3.1124472642795289</v>
      </c>
      <c r="N4" s="48">
        <v>3.4579643572385921</v>
      </c>
    </row>
    <row r="5" spans="1:14" x14ac:dyDescent="0.25">
      <c r="A5" s="8" t="s">
        <v>4</v>
      </c>
      <c r="B5" s="37">
        <f>VLOOKUP(A5,'Results dump'!$A$5:$B$60,2,0)</f>
        <v>15.962835547725652</v>
      </c>
      <c r="C5" s="19">
        <f t="shared" ref="C5:D31" si="2">B5+0.5*$M$4</f>
        <v>17.519059179865415</v>
      </c>
      <c r="D5" s="19">
        <f t="shared" ref="D5:D31" si="3">B5+1*$M$4</f>
        <v>19.075282812005181</v>
      </c>
      <c r="E5" s="34">
        <v>11.063283516826264</v>
      </c>
      <c r="F5" s="5">
        <v>13.546881095987249</v>
      </c>
      <c r="G5" s="5">
        <v>16.030478675148235</v>
      </c>
      <c r="H5" s="14">
        <f>VLOOKUP($A5,'Results dump'!$A$5:$G$57,3,0)</f>
        <v>12.79512375113284</v>
      </c>
      <c r="I5" s="14">
        <f>VLOOKUP($A5,'Results dump'!$A$5:$G$57,4,0)</f>
        <v>0.78403813689877555</v>
      </c>
      <c r="J5" s="14">
        <f>VLOOKUP($A5,'Results dump'!$A$5:$G$57,6,0)</f>
        <v>12.011073603160462</v>
      </c>
      <c r="K5" s="14">
        <f>VLOOKUP($A5,'Results dump'!$A$5:$G$57,7,0)</f>
        <v>-3.1677117965928119</v>
      </c>
      <c r="L5" s="45"/>
    </row>
    <row r="6" spans="1:14" x14ac:dyDescent="0.25">
      <c r="A6" s="8" t="s">
        <v>5</v>
      </c>
      <c r="B6" s="37">
        <f>VLOOKUP(A6,'Results dump'!$A$5:$B$60,2,0)</f>
        <v>11.92197927691965</v>
      </c>
      <c r="C6" s="19">
        <f t="shared" si="2"/>
        <v>13.478202909059414</v>
      </c>
      <c r="D6" s="19">
        <f t="shared" si="3"/>
        <v>15.03442654119918</v>
      </c>
      <c r="E6" s="34">
        <v>19.6175139758165</v>
      </c>
      <c r="F6" s="5">
        <v>22.101111554977489</v>
      </c>
      <c r="G6" s="5">
        <v>24.584709134138478</v>
      </c>
      <c r="H6" s="14">
        <f>VLOOKUP($A6,'Results dump'!$A$5:$G$57,3,0)</f>
        <v>18.324859130929987</v>
      </c>
      <c r="I6" s="14">
        <f>VLOOKUP($A6,'Results dump'!$A$5:$G$57,4,0)</f>
        <v>1.5030956615628031</v>
      </c>
      <c r="J6" s="14">
        <f>VLOOKUP($A6,'Results dump'!$A$5:$G$57,6,0)</f>
        <v>16.821746647620536</v>
      </c>
      <c r="K6" s="14">
        <f>VLOOKUP($A6,'Results dump'!$A$5:$G$57,7,0)</f>
        <v>6.4028798540103367</v>
      </c>
      <c r="L6" s="45"/>
    </row>
    <row r="7" spans="1:14" x14ac:dyDescent="0.25">
      <c r="A7" s="8" t="s">
        <v>27</v>
      </c>
      <c r="B7" s="37">
        <f>VLOOKUP(A7,'Results dump'!$A$5:$B$60,2,0)</f>
        <v>18.096082146493618</v>
      </c>
      <c r="C7" s="19">
        <f t="shared" si="2"/>
        <v>19.652305778633384</v>
      </c>
      <c r="D7" s="19">
        <f t="shared" si="3"/>
        <v>21.208529410773146</v>
      </c>
      <c r="E7" s="34">
        <v>12.444548252578922</v>
      </c>
      <c r="F7" s="5">
        <v>14.928145831739908</v>
      </c>
      <c r="G7" s="5">
        <v>17.411743410900893</v>
      </c>
      <c r="H7" s="14">
        <f>VLOOKUP($A7,'Results dump'!$A$5:$G$57,3,0)</f>
        <v>14.908455712287964</v>
      </c>
      <c r="I7" s="14">
        <f>VLOOKUP($A7,'Results dump'!$A$5:$G$57,4,0)</f>
        <v>3.6270646075063615</v>
      </c>
      <c r="J7" s="14">
        <f>VLOOKUP($A7,'Results dump'!$A$5:$G$57,6,0)</f>
        <v>11.281379823401778</v>
      </c>
      <c r="K7" s="14">
        <f>VLOOKUP($A7,'Results dump'!$A$5:$G$57,7,0)</f>
        <v>-3.1876264342056544</v>
      </c>
      <c r="L7" s="45"/>
    </row>
    <row r="8" spans="1:14" x14ac:dyDescent="0.25">
      <c r="A8" s="8" t="s">
        <v>6</v>
      </c>
      <c r="B8" s="37">
        <f>VLOOKUP(A8,'Results dump'!$A$5:$B$60,2,0)</f>
        <v>17.96692160816341</v>
      </c>
      <c r="C8" s="19">
        <f t="shared" si="2"/>
        <v>19.523145240303176</v>
      </c>
      <c r="D8" s="19">
        <f t="shared" si="3"/>
        <v>21.079368872442938</v>
      </c>
      <c r="E8" s="34">
        <v>21.14100746349223</v>
      </c>
      <c r="F8" s="5">
        <v>23.624605042653201</v>
      </c>
      <c r="G8" s="5">
        <v>26.108202621814172</v>
      </c>
      <c r="H8" s="14">
        <f>VLOOKUP($A8,'Results dump'!$A$5:$G$57,3,0)</f>
        <v>22.741483953879307</v>
      </c>
      <c r="I8" s="14">
        <f>VLOOKUP($A8,'Results dump'!$A$5:$G$57,4,0)</f>
        <v>9.1893558489780194</v>
      </c>
      <c r="J8" s="14">
        <f>VLOOKUP($A8,'Results dump'!$A$5:$G$57,6,0)</f>
        <v>13.552114552786737</v>
      </c>
      <c r="K8" s="14">
        <f>VLOOKUP($A8,'Results dump'!$A$5:$G$57,7,0)</f>
        <v>4.7745623457158963</v>
      </c>
      <c r="L8" s="45"/>
    </row>
    <row r="9" spans="1:14" x14ac:dyDescent="0.25">
      <c r="A9" s="8" t="s">
        <v>7</v>
      </c>
      <c r="B9" s="37">
        <f>VLOOKUP(A9,'Results dump'!$A$5:$B$60,2,0)</f>
        <v>17.573854476978823</v>
      </c>
      <c r="C9" s="19">
        <f t="shared" si="2"/>
        <v>19.130078109118589</v>
      </c>
      <c r="D9" s="19">
        <f t="shared" si="3"/>
        <v>20.686301741258351</v>
      </c>
      <c r="E9" s="34">
        <v>9.6315843147303486</v>
      </c>
      <c r="F9" s="5">
        <v>12.115181893891311</v>
      </c>
      <c r="G9" s="5">
        <v>14.598779473052275</v>
      </c>
      <c r="H9" s="14">
        <f>VLOOKUP($A9,'Results dump'!$A$5:$G$57,3,0)</f>
        <v>15.686103407974057</v>
      </c>
      <c r="I9" s="14">
        <f>VLOOKUP($A9,'Results dump'!$A$5:$G$57,4,0)</f>
        <v>2.7263511985292741</v>
      </c>
      <c r="J9" s="14">
        <f>VLOOKUP($A9,'Results dump'!$A$5:$G$57,6,0)</f>
        <v>12.959739249705533</v>
      </c>
      <c r="K9" s="14">
        <f>VLOOKUP($A9,'Results dump'!$A$5:$G$57,7,0)</f>
        <v>-1.8877510690047661</v>
      </c>
      <c r="L9" s="45"/>
    </row>
    <row r="10" spans="1:14" x14ac:dyDescent="0.25">
      <c r="A10" s="8" t="s">
        <v>8</v>
      </c>
      <c r="B10" s="37">
        <f>VLOOKUP(A10,'Results dump'!$A$5:$B$60,2,0)</f>
        <v>14.67676059070342</v>
      </c>
      <c r="C10" s="19">
        <f t="shared" si="2"/>
        <v>16.232984222843186</v>
      </c>
      <c r="D10" s="19">
        <f t="shared" si="3"/>
        <v>17.789207854982948</v>
      </c>
      <c r="E10" s="34">
        <v>18.708278376357438</v>
      </c>
      <c r="F10" s="5">
        <v>21.191875955518412</v>
      </c>
      <c r="G10" s="5">
        <v>23.675473534679391</v>
      </c>
      <c r="H10" s="14">
        <f>VLOOKUP($A10,'Results dump'!$A$5:$G$57,3,0)</f>
        <v>16.32038004804695</v>
      </c>
      <c r="I10" s="14">
        <f>VLOOKUP($A10,'Results dump'!$A$5:$G$57,4,0)</f>
        <v>4.0698871927956919</v>
      </c>
      <c r="J10" s="14">
        <f>VLOOKUP($A10,'Results dump'!$A$5:$G$57,6,0)</f>
        <v>12.250480604770653</v>
      </c>
      <c r="K10" s="14">
        <f>VLOOKUP($A10,'Results dump'!$A$5:$G$57,7,0)</f>
        <v>1.6436194573435294</v>
      </c>
      <c r="L10" s="45"/>
    </row>
    <row r="11" spans="1:14" x14ac:dyDescent="0.25">
      <c r="A11" s="8" t="s">
        <v>9</v>
      </c>
      <c r="B11" s="37">
        <f>VLOOKUP(A11,'Results dump'!$A$5:$B$60,2,0)</f>
        <v>5.7932009059769269</v>
      </c>
      <c r="C11" s="19">
        <f t="shared" si="2"/>
        <v>7.3494245381166916</v>
      </c>
      <c r="D11" s="19">
        <f t="shared" si="3"/>
        <v>8.9056481702564554</v>
      </c>
      <c r="E11" s="34">
        <v>13.81292259603322</v>
      </c>
      <c r="F11" s="5">
        <v>16.296520175194196</v>
      </c>
      <c r="G11" s="5">
        <v>18.780117754355167</v>
      </c>
      <c r="H11" s="14">
        <f>VLOOKUP($A11,'Results dump'!$A$5:$G$57,3,0)</f>
        <v>16.30368831388127</v>
      </c>
      <c r="I11" s="14">
        <f>VLOOKUP($A11,'Results dump'!$A$5:$G$57,4,0)</f>
        <v>1.1488516899914092</v>
      </c>
      <c r="J11" s="14">
        <f>VLOOKUP($A11,'Results dump'!$A$5:$G$57,6,0)</f>
        <v>15.154821469068395</v>
      </c>
      <c r="K11" s="14">
        <f>VLOOKUP($A11,'Results dump'!$A$5:$G$57,7,0)</f>
        <v>10.510487407904343</v>
      </c>
      <c r="L11" s="45"/>
    </row>
    <row r="12" spans="1:14" x14ac:dyDescent="0.25">
      <c r="A12" s="8" t="s">
        <v>28</v>
      </c>
      <c r="B12" s="37">
        <f>VLOOKUP(A12,'Results dump'!$A$5:$B$60,2,0)</f>
        <v>21.451836124558053</v>
      </c>
      <c r="C12" s="19">
        <f t="shared" si="2"/>
        <v>23.008059756697818</v>
      </c>
      <c r="D12" s="19">
        <f t="shared" si="3"/>
        <v>24.56428338883758</v>
      </c>
      <c r="E12" s="34">
        <v>11.967253039666788</v>
      </c>
      <c r="F12" s="5">
        <v>14.450850618827761</v>
      </c>
      <c r="G12" s="5">
        <v>16.934448197988736</v>
      </c>
      <c r="H12" s="14">
        <f>VLOOKUP($A12,'Results dump'!$A$5:$G$57,3,0)</f>
        <v>13.019970175952565</v>
      </c>
      <c r="I12" s="14">
        <f>VLOOKUP($A12,'Results dump'!$A$5:$G$57,4,0)</f>
        <v>1.5519791271805565</v>
      </c>
      <c r="J12" s="14">
        <f>VLOOKUP($A12,'Results dump'!$A$5:$G$57,6,0)</f>
        <v>11.467979580792427</v>
      </c>
      <c r="K12" s="14">
        <f>VLOOKUP($A12,'Results dump'!$A$5:$G$57,7,0)</f>
        <v>-8.4318659486054877</v>
      </c>
      <c r="L12" s="45"/>
    </row>
    <row r="13" spans="1:14" x14ac:dyDescent="0.25">
      <c r="A13" s="8" t="s">
        <v>10</v>
      </c>
      <c r="B13" s="37">
        <f>VLOOKUP(A13,'Results dump'!$A$5:$B$60,2,0)</f>
        <v>6.5134486019781992</v>
      </c>
      <c r="C13" s="19">
        <f t="shared" si="2"/>
        <v>8.069672234117963</v>
      </c>
      <c r="D13" s="19">
        <f t="shared" si="3"/>
        <v>9.6258958662577285</v>
      </c>
      <c r="E13" s="34">
        <v>8.4598166915220272</v>
      </c>
      <c r="F13" s="5">
        <v>10.943414270683002</v>
      </c>
      <c r="G13" s="5">
        <v>13.427011849843979</v>
      </c>
      <c r="H13" s="14">
        <f>VLOOKUP($A13,'Results dump'!$A$5:$G$57,3,0)</f>
        <v>13.803327587751706</v>
      </c>
      <c r="I13" s="14">
        <f>VLOOKUP($A13,'Results dump'!$A$5:$G$57,4,0)</f>
        <v>2.8222994536762598</v>
      </c>
      <c r="J13" s="14">
        <f>VLOOKUP($A13,'Results dump'!$A$5:$G$57,6,0)</f>
        <v>10.981017153058293</v>
      </c>
      <c r="K13" s="14">
        <f>VLOOKUP($A13,'Results dump'!$A$5:$G$57,7,0)</f>
        <v>7.2898789857735071</v>
      </c>
      <c r="L13" s="45"/>
    </row>
    <row r="14" spans="1:14" x14ac:dyDescent="0.25">
      <c r="A14" s="8" t="s">
        <v>11</v>
      </c>
      <c r="B14" s="37">
        <f>VLOOKUP(A14,'Results dump'!$A$5:$B$60,2,0)</f>
        <v>17.259365788961251</v>
      </c>
      <c r="C14" s="19">
        <f t="shared" si="2"/>
        <v>18.815589421101016</v>
      </c>
      <c r="D14" s="19">
        <f t="shared" si="3"/>
        <v>20.371813053240778</v>
      </c>
      <c r="E14" s="34">
        <v>10.90608583583729</v>
      </c>
      <c r="F14" s="5">
        <v>13.389683414998258</v>
      </c>
      <c r="G14" s="5">
        <v>15.873280994159227</v>
      </c>
      <c r="H14" s="14">
        <f>VLOOKUP($A14,'Results dump'!$A$5:$G$57,3,0)</f>
        <v>14.510370549756589</v>
      </c>
      <c r="I14" s="14">
        <f>VLOOKUP($A14,'Results dump'!$A$5:$G$57,4,0)</f>
        <v>1.7570255056685335</v>
      </c>
      <c r="J14" s="14">
        <f>VLOOKUP($A14,'Results dump'!$A$5:$G$57,6,0)</f>
        <v>12.753332290755765</v>
      </c>
      <c r="K14" s="14">
        <f>VLOOKUP($A14,'Results dump'!$A$5:$G$57,7,0)</f>
        <v>-2.7489952392046622</v>
      </c>
      <c r="L14" s="45"/>
    </row>
    <row r="15" spans="1:14" x14ac:dyDescent="0.25">
      <c r="A15" s="8" t="s">
        <v>12</v>
      </c>
      <c r="B15" s="37">
        <f>VLOOKUP(A15,'Results dump'!$A$5:$B$60,2,0)</f>
        <v>16.853410902389928</v>
      </c>
      <c r="C15" s="19">
        <f t="shared" si="2"/>
        <v>18.409634534529694</v>
      </c>
      <c r="D15" s="19">
        <f t="shared" si="3"/>
        <v>19.965858166669456</v>
      </c>
      <c r="E15" s="34">
        <v>20.974544498406072</v>
      </c>
      <c r="F15" s="5">
        <v>23.458142077567047</v>
      </c>
      <c r="G15" s="5">
        <v>25.941739656728018</v>
      </c>
      <c r="H15" s="14">
        <f>VLOOKUP($A15,'Results dump'!$A$5:$G$57,3,0)</f>
        <v>11.176007695122863</v>
      </c>
      <c r="I15" s="14">
        <f>VLOOKUP($A15,'Results dump'!$A$5:$G$57,4,0)</f>
        <v>1.4237112877677387</v>
      </c>
      <c r="J15" s="14">
        <f>VLOOKUP($A15,'Results dump'!$A$5:$G$57,6,0)</f>
        <v>9.7522866550684704</v>
      </c>
      <c r="K15" s="14">
        <f>VLOOKUP($A15,'Results dump'!$A$5:$G$57,7,0)</f>
        <v>-5.6774032072670657</v>
      </c>
      <c r="L15" s="45"/>
    </row>
    <row r="16" spans="1:14" x14ac:dyDescent="0.25">
      <c r="A16" s="8" t="s">
        <v>13</v>
      </c>
      <c r="B16" s="37">
        <f>VLOOKUP(A16,'Results dump'!$A$5:$B$60,2,0)</f>
        <v>14.697353395219174</v>
      </c>
      <c r="C16" s="19">
        <f t="shared" si="2"/>
        <v>16.25357702735894</v>
      </c>
      <c r="D16" s="19">
        <f t="shared" si="3"/>
        <v>17.809800659498702</v>
      </c>
      <c r="E16" s="34">
        <v>14.071416297810176</v>
      </c>
      <c r="F16" s="5">
        <v>16.555013876971149</v>
      </c>
      <c r="G16" s="5">
        <v>19.038611456132124</v>
      </c>
      <c r="H16" s="14">
        <f>VLOOKUP($A16,'Results dump'!$A$5:$G$57,3,0)</f>
        <v>13.290905773698373</v>
      </c>
      <c r="I16" s="14">
        <f>VLOOKUP($A16,'Results dump'!$A$5:$G$57,4,0)</f>
        <v>1.4775215062880387</v>
      </c>
      <c r="J16" s="14">
        <f>VLOOKUP($A16,'Results dump'!$A$5:$G$57,6,0)</f>
        <v>11.81337245403788</v>
      </c>
      <c r="K16" s="14">
        <f>VLOOKUP($A16,'Results dump'!$A$5:$G$57,7,0)</f>
        <v>-1.4064476215208011</v>
      </c>
      <c r="L16" s="45"/>
    </row>
    <row r="17" spans="1:12" x14ac:dyDescent="0.25">
      <c r="A17" s="8" t="s">
        <v>14</v>
      </c>
      <c r="B17" s="37">
        <f>VLOOKUP(A17,'Results dump'!$A$5:$B$60,2,0)</f>
        <v>11.907872195541893</v>
      </c>
      <c r="C17" s="19">
        <f t="shared" si="2"/>
        <v>13.464095827681657</v>
      </c>
      <c r="D17" s="19">
        <f t="shared" si="3"/>
        <v>15.020319459821422</v>
      </c>
      <c r="E17" s="34">
        <v>10.945688398288711</v>
      </c>
      <c r="F17" s="5">
        <v>13.429285977449688</v>
      </c>
      <c r="G17" s="5">
        <v>15.912883556610666</v>
      </c>
      <c r="H17" s="14">
        <f>VLOOKUP($A17,'Results dump'!$A$5:$G$57,3,0)</f>
        <v>13.063182894360818</v>
      </c>
      <c r="I17" s="14">
        <f>VLOOKUP($A17,'Results dump'!$A$5:$G$57,4,0)</f>
        <v>1.0840122017108651</v>
      </c>
      <c r="J17" s="14">
        <f>VLOOKUP($A17,'Results dump'!$A$5:$G$57,6,0)</f>
        <v>11.979158713491243</v>
      </c>
      <c r="K17" s="14">
        <f>VLOOKUP($A17,'Results dump'!$A$5:$G$57,7,0)</f>
        <v>1.1553106988189246</v>
      </c>
      <c r="L17" s="45"/>
    </row>
    <row r="18" spans="1:12" x14ac:dyDescent="0.25">
      <c r="A18" s="8" t="s">
        <v>15</v>
      </c>
      <c r="B18" s="37">
        <f>VLOOKUP(A18,'Results dump'!$A$5:$B$60,2,0)</f>
        <v>17.168688813887194</v>
      </c>
      <c r="C18" s="19">
        <f t="shared" si="2"/>
        <v>18.724912446026959</v>
      </c>
      <c r="D18" s="19">
        <f t="shared" si="3"/>
        <v>20.281136078166721</v>
      </c>
      <c r="E18" s="34">
        <v>18.946756748573819</v>
      </c>
      <c r="F18" s="5">
        <v>21.430354327734811</v>
      </c>
      <c r="G18" s="5">
        <v>23.9139519068958</v>
      </c>
      <c r="H18" s="14">
        <f>VLOOKUP($A18,'Results dump'!$A$5:$G$57,3,0)</f>
        <v>31.234219037998322</v>
      </c>
      <c r="I18" s="14">
        <f>VLOOKUP($A18,'Results dump'!$A$5:$G$57,4,0)</f>
        <v>16.689079061397933</v>
      </c>
      <c r="J18" s="14">
        <f>VLOOKUP($A18,'Results dump'!$A$5:$G$57,6,0)</f>
        <v>14.545125431474958</v>
      </c>
      <c r="K18" s="14">
        <f>VLOOKUP($A18,'Results dump'!$A$5:$G$57,7,0)</f>
        <v>14.065530224111129</v>
      </c>
      <c r="L18" s="45"/>
    </row>
    <row r="19" spans="1:12" x14ac:dyDescent="0.25">
      <c r="A19" s="8" t="s">
        <v>16</v>
      </c>
      <c r="B19" s="37">
        <f>VLOOKUP(A19,'Results dump'!$A$5:$B$60,2,0)</f>
        <v>19.714557302656988</v>
      </c>
      <c r="C19" s="19">
        <f t="shared" si="2"/>
        <v>21.270780934796754</v>
      </c>
      <c r="D19" s="19">
        <f t="shared" si="3"/>
        <v>22.827004566936516</v>
      </c>
      <c r="E19" s="34">
        <v>10.965285274473654</v>
      </c>
      <c r="F19" s="5">
        <v>13.448882853634625</v>
      </c>
      <c r="G19" s="5">
        <v>15.932480432795595</v>
      </c>
      <c r="H19" s="14">
        <f>VLOOKUP($A19,'Results dump'!$A$5:$G$57,3,0)</f>
        <v>13.398927832623025</v>
      </c>
      <c r="I19" s="14">
        <f>VLOOKUP($A19,'Results dump'!$A$5:$G$57,4,0)</f>
        <v>1.6684734274875546</v>
      </c>
      <c r="J19" s="14">
        <f>VLOOKUP($A19,'Results dump'!$A$5:$G$57,6,0)</f>
        <v>11.730442674692794</v>
      </c>
      <c r="K19" s="14">
        <f>VLOOKUP($A19,'Results dump'!$A$5:$G$57,7,0)</f>
        <v>-6.3156294700339632</v>
      </c>
      <c r="L19" s="45"/>
    </row>
    <row r="20" spans="1:12" ht="17.25" customHeight="1" x14ac:dyDescent="0.25">
      <c r="A20" s="8" t="s">
        <v>30</v>
      </c>
      <c r="B20" s="37">
        <f>VLOOKUP(A20,'Results dump'!$A$5:$B$60,2,0)</f>
        <v>9.3559409689177997</v>
      </c>
      <c r="C20" s="19">
        <f t="shared" si="2"/>
        <v>10.912164601057563</v>
      </c>
      <c r="D20" s="19">
        <f t="shared" si="3"/>
        <v>12.468388233197329</v>
      </c>
      <c r="E20" s="34">
        <v>10.75283935572469</v>
      </c>
      <c r="F20" s="5">
        <v>13.236436934885663</v>
      </c>
      <c r="G20" s="5">
        <v>15.720034514046635</v>
      </c>
      <c r="H20" s="14">
        <f>VLOOKUP($A20,'Results dump'!$A$5:$G$57,3,0)</f>
        <v>11.335767438202183</v>
      </c>
      <c r="I20" s="14">
        <f>VLOOKUP($A20,'Results dump'!$A$5:$G$57,4,0)</f>
        <v>1.2038695087265789</v>
      </c>
      <c r="J20" s="14">
        <f>VLOOKUP($A20,'Results dump'!$A$5:$G$57,6,0)</f>
        <v>10.131887797587806</v>
      </c>
      <c r="K20" s="14">
        <f>VLOOKUP($A20,'Results dump'!$A$5:$G$57,7,0)</f>
        <v>1.979826469284383</v>
      </c>
      <c r="L20" s="45"/>
    </row>
    <row r="21" spans="1:12" x14ac:dyDescent="0.25">
      <c r="A21" s="8" t="s">
        <v>17</v>
      </c>
      <c r="B21" s="37">
        <f>VLOOKUP(A21,'Results dump'!$A$5:$B$60,2,0)</f>
        <v>16.933916275753671</v>
      </c>
      <c r="C21" s="19">
        <f t="shared" si="2"/>
        <v>18.490139907893436</v>
      </c>
      <c r="D21" s="19">
        <f t="shared" si="3"/>
        <v>20.046363540033198</v>
      </c>
      <c r="E21" s="34">
        <v>11.755928959800002</v>
      </c>
      <c r="F21" s="5">
        <v>14.239526538960975</v>
      </c>
      <c r="G21" s="5">
        <v>16.723124118121948</v>
      </c>
      <c r="H21" s="14">
        <f>VLOOKUP($A21,'Results dump'!$A$5:$G$57,3,0)</f>
        <v>16.197070451393792</v>
      </c>
      <c r="I21" s="14">
        <f>VLOOKUP($A21,'Results dump'!$A$5:$G$57,4,0)</f>
        <v>3.6576167821725125</v>
      </c>
      <c r="J21" s="14">
        <f>VLOOKUP($A21,'Results dump'!$A$5:$G$57,6,0)</f>
        <v>12.539441129780148</v>
      </c>
      <c r="K21" s="14">
        <f>VLOOKUP($A21,'Results dump'!$A$5:$G$57,7,0)</f>
        <v>-0.73684582435987878</v>
      </c>
      <c r="L21" s="45"/>
    </row>
    <row r="22" spans="1:12" x14ac:dyDescent="0.25">
      <c r="A22" s="8" t="s">
        <v>18</v>
      </c>
      <c r="B22" s="37">
        <f>VLOOKUP(A22,'Results dump'!$A$5:$B$60,2,0)</f>
        <v>18.15965357724091</v>
      </c>
      <c r="C22" s="19">
        <f t="shared" si="2"/>
        <v>19.715877209380675</v>
      </c>
      <c r="D22" s="19">
        <f t="shared" si="3"/>
        <v>21.272100841520437</v>
      </c>
      <c r="E22" s="34">
        <v>11.773784022987337</v>
      </c>
      <c r="F22" s="5">
        <v>14.257381602148309</v>
      </c>
      <c r="G22" s="5">
        <v>16.740979181309282</v>
      </c>
      <c r="H22" s="14">
        <f>VLOOKUP($A22,'Results dump'!$A$5:$G$57,3,0)</f>
        <v>15.185967200677503</v>
      </c>
      <c r="I22" s="14">
        <f>VLOOKUP($A22,'Results dump'!$A$5:$G$57,4,0)</f>
        <v>3.655018598920531</v>
      </c>
      <c r="J22" s="14">
        <f>VLOOKUP($A22,'Results dump'!$A$5:$G$57,6,0)</f>
        <v>11.530937070819899</v>
      </c>
      <c r="K22" s="14">
        <f>VLOOKUP($A22,'Results dump'!$A$5:$G$57,7,0)</f>
        <v>-2.973686376563407</v>
      </c>
      <c r="L22" s="45"/>
    </row>
    <row r="23" spans="1:12" x14ac:dyDescent="0.25">
      <c r="A23" s="8" t="s">
        <v>19</v>
      </c>
      <c r="B23" s="37">
        <f>VLOOKUP(A23,'Results dump'!$A$5:$B$60,2,0)</f>
        <v>12.646163993604523</v>
      </c>
      <c r="C23" s="19">
        <f t="shared" si="2"/>
        <v>14.202387625744286</v>
      </c>
      <c r="D23" s="19">
        <f t="shared" si="3"/>
        <v>15.758611257884052</v>
      </c>
      <c r="E23" s="34">
        <v>11.317725703873498</v>
      </c>
      <c r="F23" s="5">
        <v>13.801323283034463</v>
      </c>
      <c r="G23" s="5">
        <v>16.284920862195431</v>
      </c>
      <c r="H23" s="14">
        <f>VLOOKUP($A23,'Results dump'!$A$5:$G$57,3,0)</f>
        <v>17.352415104922901</v>
      </c>
      <c r="I23" s="14">
        <f>VLOOKUP($A23,'Results dump'!$A$5:$G$57,4,0)</f>
        <v>2.7716608423769524</v>
      </c>
      <c r="J23" s="14">
        <f>VLOOKUP($A23,'Results dump'!$A$5:$G$57,6,0)</f>
        <v>14.580739681806268</v>
      </c>
      <c r="K23" s="14">
        <f>VLOOKUP($A23,'Results dump'!$A$5:$G$57,7,0)</f>
        <v>4.7062511113183785</v>
      </c>
      <c r="L23" s="45"/>
    </row>
    <row r="24" spans="1:12" x14ac:dyDescent="0.25">
      <c r="A24" s="8" t="s">
        <v>31</v>
      </c>
      <c r="B24" s="37">
        <f>VLOOKUP(A24,'Results dump'!$A$5:$B$60,2,0)</f>
        <v>12.550152669445314</v>
      </c>
      <c r="C24" s="19">
        <f t="shared" si="2"/>
        <v>14.106376301585078</v>
      </c>
      <c r="D24" s="19">
        <f t="shared" si="3"/>
        <v>15.662599933724843</v>
      </c>
      <c r="E24" s="34">
        <v>10.384055732418329</v>
      </c>
      <c r="F24" s="5">
        <v>12.867653311579302</v>
      </c>
      <c r="G24" s="5">
        <v>15.351250890740275</v>
      </c>
      <c r="H24" s="14">
        <f>VLOOKUP($A24,'Results dump'!$A$5:$G$57,3,0)</f>
        <v>11.511060057919071</v>
      </c>
      <c r="I24" s="14">
        <f>VLOOKUP($A24,'Results dump'!$A$5:$G$57,4,0)</f>
        <v>1.4289003141124765</v>
      </c>
      <c r="J24" s="14">
        <f>VLOOKUP($A24,'Results dump'!$A$5:$G$57,6,0)</f>
        <v>10.082149661656931</v>
      </c>
      <c r="K24" s="14">
        <f>VLOOKUP($A24,'Results dump'!$A$5:$G$57,7,0)</f>
        <v>-1.0390926115262431</v>
      </c>
      <c r="L24" s="45"/>
    </row>
    <row r="25" spans="1:12" x14ac:dyDescent="0.25">
      <c r="A25" s="8" t="s">
        <v>20</v>
      </c>
      <c r="B25" s="37">
        <f>VLOOKUP(A25,'Results dump'!$A$5:$B$60,2,0)</f>
        <v>11.971351998830519</v>
      </c>
      <c r="C25" s="19">
        <f t="shared" si="2"/>
        <v>13.527575630970283</v>
      </c>
      <c r="D25" s="19">
        <f t="shared" si="3"/>
        <v>15.083799263110048</v>
      </c>
      <c r="E25" s="34">
        <v>14.636704917895123</v>
      </c>
      <c r="F25" s="5">
        <v>17.120302497056088</v>
      </c>
      <c r="G25" s="5">
        <v>19.603900076217055</v>
      </c>
      <c r="H25" s="14">
        <f>VLOOKUP($A25,'Results dump'!$A$5:$G$57,3,0)</f>
        <v>29.354333171687994</v>
      </c>
      <c r="I25" s="14">
        <f>VLOOKUP($A25,'Results dump'!$A$5:$G$57,4,0)</f>
        <v>14.793162357097518</v>
      </c>
      <c r="J25" s="14">
        <f>VLOOKUP($A25,'Results dump'!$A$5:$G$57,6,0)</f>
        <v>14.561156253434216</v>
      </c>
      <c r="K25" s="14">
        <f>VLOOKUP($A25,'Results dump'!$A$5:$G$57,7,0)</f>
        <v>17.382981172857477</v>
      </c>
      <c r="L25" s="45"/>
    </row>
    <row r="26" spans="1:12" x14ac:dyDescent="0.25">
      <c r="A26" s="8" t="s">
        <v>21</v>
      </c>
      <c r="B26" s="37">
        <f>VLOOKUP(A26,'Results dump'!$A$5:$B$60,2,0)</f>
        <v>18.730449706185677</v>
      </c>
      <c r="C26" s="19">
        <f t="shared" si="2"/>
        <v>20.286673338325443</v>
      </c>
      <c r="D26" s="19">
        <f t="shared" si="3"/>
        <v>21.842896970465205</v>
      </c>
      <c r="E26" s="34">
        <v>10.53251506086219</v>
      </c>
      <c r="F26" s="5">
        <v>13.01611264002317</v>
      </c>
      <c r="G26" s="5">
        <v>15.499710219184148</v>
      </c>
      <c r="H26" s="14">
        <f>VLOOKUP($A26,'Results dump'!$A$5:$G$57,3,0)</f>
        <v>14.733926843757533</v>
      </c>
      <c r="I26" s="14">
        <f>VLOOKUP($A26,'Results dump'!$A$5:$G$57,4,0)</f>
        <v>3.081562811914496</v>
      </c>
      <c r="J26" s="14">
        <f>VLOOKUP($A26,'Results dump'!$A$5:$G$57,6,0)</f>
        <v>11.65235237949066</v>
      </c>
      <c r="K26" s="14">
        <f>VLOOKUP($A26,'Results dump'!$A$5:$G$57,7,0)</f>
        <v>-3.9965228624281437</v>
      </c>
      <c r="L26" s="45"/>
    </row>
    <row r="27" spans="1:12" x14ac:dyDescent="0.25">
      <c r="A27" s="8" t="s">
        <v>22</v>
      </c>
      <c r="B27" s="37">
        <f>VLOOKUP(A27,'Results dump'!$A$5:$B$60,2,0)</f>
        <v>21.250022006241686</v>
      </c>
      <c r="C27" s="19">
        <f t="shared" si="2"/>
        <v>22.806245638381451</v>
      </c>
      <c r="D27" s="19">
        <f t="shared" si="3"/>
        <v>24.362469270521213</v>
      </c>
      <c r="E27" s="34">
        <v>26.016506796861709</v>
      </c>
      <c r="F27" s="5">
        <v>28.500104376022684</v>
      </c>
      <c r="G27" s="5">
        <v>30.983701955183662</v>
      </c>
      <c r="H27" s="14">
        <f>VLOOKUP($A27,'Results dump'!$A$5:$G$57,3,0)</f>
        <v>32.542630695826979</v>
      </c>
      <c r="I27" s="14">
        <f>VLOOKUP($A27,'Results dump'!$A$5:$G$57,4,0)</f>
        <v>15.556992322150121</v>
      </c>
      <c r="J27" s="14">
        <f>VLOOKUP($A27,'Results dump'!$A$5:$G$57,6,0)</f>
        <v>16.98562138805546</v>
      </c>
      <c r="K27" s="14">
        <f>VLOOKUP($A27,'Results dump'!$A$5:$G$57,7,0)</f>
        <v>11.292608689585293</v>
      </c>
      <c r="L27" s="45"/>
    </row>
    <row r="28" spans="1:12" x14ac:dyDescent="0.25">
      <c r="A28" s="8" t="s">
        <v>23</v>
      </c>
      <c r="B28" s="37">
        <f>VLOOKUP(A28,'Results dump'!$A$5:$B$60,2,0)</f>
        <v>17.110783137975556</v>
      </c>
      <c r="C28" s="19">
        <f t="shared" si="2"/>
        <v>18.667006770115322</v>
      </c>
      <c r="D28" s="19">
        <f t="shared" si="3"/>
        <v>20.223230402255084</v>
      </c>
      <c r="E28" s="34">
        <v>9.1275393250256514</v>
      </c>
      <c r="F28" s="5">
        <v>11.611136904186626</v>
      </c>
      <c r="G28" s="5">
        <v>14.094734483347601</v>
      </c>
      <c r="H28" s="14">
        <f>VLOOKUP($A28,'Results dump'!$A$5:$G$57,3,0)</f>
        <v>16.065297798747505</v>
      </c>
      <c r="I28" s="14">
        <f>VLOOKUP($A28,'Results dump'!$A$5:$G$57,4,0)</f>
        <v>4.0540582888289967</v>
      </c>
      <c r="J28" s="14">
        <f>VLOOKUP($A28,'Results dump'!$A$5:$G$57,6,0)</f>
        <v>12.011227498691014</v>
      </c>
      <c r="K28" s="14">
        <f>VLOOKUP($A28,'Results dump'!$A$5:$G$57,7,0)</f>
        <v>-1.0454853392280512</v>
      </c>
      <c r="L28" s="45"/>
    </row>
    <row r="29" spans="1:12" x14ac:dyDescent="0.25">
      <c r="A29" s="8" t="s">
        <v>24</v>
      </c>
      <c r="B29" s="37">
        <f>VLOOKUP(A29,'Results dump'!$A$5:$B$60,2,0)</f>
        <v>15.839899810180441</v>
      </c>
      <c r="C29" s="19">
        <f t="shared" si="2"/>
        <v>17.396123442320206</v>
      </c>
      <c r="D29" s="19">
        <f t="shared" si="3"/>
        <v>18.952347074459968</v>
      </c>
      <c r="E29" s="34">
        <v>11.07215689066455</v>
      </c>
      <c r="F29" s="5">
        <v>13.555754469825537</v>
      </c>
      <c r="G29" s="5">
        <v>16.039352048986522</v>
      </c>
      <c r="H29" s="14">
        <f>VLOOKUP($A29,'Results dump'!$A$5:$G$57,3,0)</f>
        <v>16.819995797737992</v>
      </c>
      <c r="I29" s="14">
        <f>VLOOKUP($A29,'Results dump'!$A$5:$G$57,4,0)</f>
        <v>4.4966608197292999</v>
      </c>
      <c r="J29" s="14">
        <f>VLOOKUP($A29,'Results dump'!$A$5:$G$57,6,0)</f>
        <v>12.323322654686038</v>
      </c>
      <c r="K29" s="14">
        <f>VLOOKUP($A29,'Results dump'!$A$5:$G$57,7,0)</f>
        <v>0.98009598755755079</v>
      </c>
      <c r="L29" s="45"/>
    </row>
    <row r="30" spans="1:12" x14ac:dyDescent="0.25">
      <c r="A30" s="8" t="s">
        <v>25</v>
      </c>
      <c r="B30" s="37">
        <f>VLOOKUP(A30,'Results dump'!$A$5:$B$60,2,0)</f>
        <v>22.415914100668541</v>
      </c>
      <c r="C30" s="19">
        <f t="shared" si="2"/>
        <v>23.972137732808307</v>
      </c>
      <c r="D30" s="19">
        <f t="shared" si="3"/>
        <v>25.528361364948069</v>
      </c>
      <c r="E30" s="34">
        <v>20.385219406173764</v>
      </c>
      <c r="F30" s="5">
        <v>22.868816985334742</v>
      </c>
      <c r="G30" s="5">
        <v>25.352414564495724</v>
      </c>
      <c r="H30" s="14">
        <f>VLOOKUP($A30,'Results dump'!$A$5:$G$57,3,0)</f>
        <v>16.882267432552418</v>
      </c>
      <c r="I30" s="14">
        <f>VLOOKUP($A30,'Results dump'!$A$5:$G$57,4,0)</f>
        <v>3.7852503429555928</v>
      </c>
      <c r="J30" s="14">
        <f>VLOOKUP($A30,'Results dump'!$A$5:$G$57,6,0)</f>
        <v>13.097003992592832</v>
      </c>
      <c r="K30" s="14">
        <f>VLOOKUP($A30,'Results dump'!$A$5:$G$57,7,0)</f>
        <v>-5.5336466681161234</v>
      </c>
      <c r="L30" s="45"/>
    </row>
    <row r="31" spans="1:12" x14ac:dyDescent="0.25">
      <c r="A31" s="8" t="s">
        <v>26</v>
      </c>
      <c r="B31" s="37">
        <f>VLOOKUP(A31,'Results dump'!$A$5:$B$60,2,0)</f>
        <v>5.6563840130751597</v>
      </c>
      <c r="C31" s="19">
        <f t="shared" si="2"/>
        <v>7.2126076452149244</v>
      </c>
      <c r="D31" s="19">
        <f t="shared" si="3"/>
        <v>8.768831277354689</v>
      </c>
      <c r="E31" s="34">
        <v>22.438977470628913</v>
      </c>
      <c r="F31" s="5">
        <v>24.922575049789891</v>
      </c>
      <c r="G31" s="5">
        <v>27.40617262895087</v>
      </c>
      <c r="H31" s="14">
        <f>VLOOKUP($A31,'Results dump'!$A$5:$G$57,3,0)</f>
        <v>14.488296118400642</v>
      </c>
      <c r="I31" s="14">
        <f>VLOOKUP($A31,'Results dump'!$A$5:$G$57,4,0)</f>
        <v>1.3606030043271555</v>
      </c>
      <c r="J31" s="14">
        <f>VLOOKUP($A31,'Results dump'!$A$5:$G$57,6,0)</f>
        <v>13.127679986393499</v>
      </c>
      <c r="K31" s="14">
        <f>VLOOKUP($A31,'Results dump'!$A$5:$G$57,7,0)</f>
        <v>8.8319121053254825</v>
      </c>
      <c r="L31" s="45"/>
    </row>
    <row r="32" spans="1:12" x14ac:dyDescent="0.25">
      <c r="A32" s="8"/>
      <c r="B32" s="37"/>
      <c r="C32" s="19"/>
      <c r="D32" s="19"/>
      <c r="E32" s="34"/>
      <c r="F32" s="5"/>
      <c r="G32" s="5"/>
      <c r="H32" s="14"/>
      <c r="I32" s="14"/>
      <c r="J32" s="14"/>
      <c r="K32" s="14"/>
      <c r="L32" s="45"/>
    </row>
    <row r="33" spans="1:12" x14ac:dyDescent="0.25">
      <c r="A33" s="28"/>
      <c r="B33" s="37"/>
      <c r="C33" s="19"/>
      <c r="D33" s="19"/>
      <c r="E33" s="34"/>
      <c r="F33" s="5"/>
      <c r="G33" s="5"/>
      <c r="I33" s="14"/>
      <c r="J33" s="14"/>
      <c r="K33" s="14"/>
      <c r="L33" s="26"/>
    </row>
    <row r="34" spans="1:12" s="9" customFormat="1" x14ac:dyDescent="0.25">
      <c r="A34" s="29"/>
      <c r="B34" s="38"/>
      <c r="C34" s="20"/>
      <c r="D34" s="20"/>
      <c r="E34" s="35"/>
      <c r="F34" s="10"/>
      <c r="G34" s="11"/>
      <c r="I34" s="14"/>
      <c r="J34" s="14"/>
      <c r="K34" s="14"/>
      <c r="L34" s="26"/>
    </row>
    <row r="35" spans="1:12" s="9" customFormat="1" x14ac:dyDescent="0.25">
      <c r="A35" s="29"/>
      <c r="B35" s="39"/>
      <c r="C35" s="20"/>
      <c r="D35" s="20"/>
      <c r="E35" s="35"/>
      <c r="F35" s="10"/>
      <c r="G35" s="10"/>
      <c r="I35" s="14"/>
      <c r="J35" s="14"/>
      <c r="K35" s="14"/>
      <c r="L35" s="27"/>
    </row>
    <row r="36" spans="1:12" x14ac:dyDescent="0.25">
      <c r="A36" s="29"/>
      <c r="B36" s="37"/>
      <c r="C36" s="19"/>
      <c r="D36" s="19"/>
      <c r="I36" s="14"/>
      <c r="J36" s="14"/>
      <c r="K36" s="14"/>
      <c r="L36" s="26"/>
    </row>
    <row r="37" spans="1:12" s="16" customFormat="1" x14ac:dyDescent="0.25">
      <c r="A37" s="29"/>
      <c r="B37" s="37"/>
      <c r="C37" s="19"/>
      <c r="D37" s="19"/>
      <c r="E37" s="37"/>
      <c r="F37" s="15"/>
      <c r="G37" s="15"/>
      <c r="I37" s="14"/>
      <c r="J37" s="14"/>
      <c r="K37" s="14"/>
      <c r="L37" s="26"/>
    </row>
    <row r="38" spans="1:12" x14ac:dyDescent="0.25">
      <c r="A38" s="28"/>
      <c r="B38" s="34"/>
      <c r="C38" s="19"/>
      <c r="D38" s="19"/>
      <c r="E38" s="34"/>
      <c r="F38" s="7"/>
      <c r="G38" s="7"/>
      <c r="I38" s="14"/>
      <c r="J38" s="14"/>
      <c r="K38" s="14"/>
      <c r="L38" s="26"/>
    </row>
    <row r="39" spans="1:12" x14ac:dyDescent="0.25">
      <c r="A39" s="53"/>
      <c r="C39" s="19"/>
      <c r="D39" s="19"/>
      <c r="I39" s="14"/>
      <c r="J39" s="14"/>
      <c r="K39" s="14"/>
      <c r="L39" s="26"/>
    </row>
    <row r="40" spans="1:12" x14ac:dyDescent="0.25">
      <c r="A40" s="52"/>
      <c r="B40" s="49"/>
      <c r="C40" s="49"/>
      <c r="D40" s="49"/>
      <c r="E40" s="50"/>
      <c r="F40" s="50"/>
      <c r="G40" s="50"/>
      <c r="H40" s="50"/>
      <c r="I40" s="49"/>
      <c r="J40" s="49"/>
      <c r="K40" s="49"/>
      <c r="L40" s="26"/>
    </row>
    <row r="41" spans="1:12" x14ac:dyDescent="0.25">
      <c r="A41" s="52"/>
      <c r="B41" s="49"/>
      <c r="C41" s="49"/>
      <c r="D41" s="49"/>
      <c r="E41" s="50"/>
      <c r="F41" s="50"/>
      <c r="G41" s="50"/>
      <c r="H41" s="50"/>
      <c r="I41" s="49"/>
      <c r="J41" s="49"/>
      <c r="K41" s="49"/>
      <c r="L41" s="26"/>
    </row>
    <row r="42" spans="1:12" x14ac:dyDescent="0.25">
      <c r="A42" s="52"/>
      <c r="B42" s="49"/>
      <c r="C42" s="49"/>
      <c r="D42" s="49"/>
      <c r="E42" s="50"/>
      <c r="F42" s="50"/>
      <c r="G42" s="50"/>
      <c r="H42" s="50"/>
      <c r="I42" s="49"/>
      <c r="J42" s="49"/>
      <c r="K42" s="49"/>
      <c r="L42" s="26"/>
    </row>
    <row r="43" spans="1:12" x14ac:dyDescent="0.25">
      <c r="A43" s="52"/>
      <c r="B43" s="49"/>
      <c r="C43" s="49"/>
      <c r="D43" s="49"/>
      <c r="E43" s="50"/>
      <c r="F43" s="50"/>
      <c r="G43" s="50"/>
      <c r="H43" s="50"/>
      <c r="I43" s="49"/>
      <c r="J43" s="49"/>
      <c r="K43" s="49"/>
      <c r="L43" s="26"/>
    </row>
    <row r="44" spans="1:12" x14ac:dyDescent="0.25">
      <c r="A44" s="52"/>
      <c r="B44" s="49"/>
      <c r="C44" s="49"/>
      <c r="D44" s="49"/>
      <c r="E44" s="50"/>
      <c r="F44" s="50"/>
      <c r="G44" s="50"/>
      <c r="H44" s="50"/>
      <c r="I44" s="49"/>
      <c r="J44" s="49"/>
      <c r="K44" s="51"/>
      <c r="L44" s="26"/>
    </row>
    <row r="45" spans="1:12" x14ac:dyDescent="0.25">
      <c r="A45" s="52"/>
      <c r="B45" s="49"/>
      <c r="C45" s="49"/>
      <c r="D45" s="49"/>
      <c r="E45" s="50"/>
      <c r="F45" s="50"/>
      <c r="G45" s="50"/>
      <c r="H45" s="50"/>
      <c r="I45" s="49"/>
      <c r="J45" s="49"/>
      <c r="K45" s="51"/>
      <c r="L45" s="26"/>
    </row>
    <row r="46" spans="1:12" x14ac:dyDescent="0.25">
      <c r="A46" s="52"/>
      <c r="B46" s="49"/>
      <c r="C46" s="49"/>
      <c r="D46" s="49"/>
      <c r="E46" s="50"/>
      <c r="F46" s="50"/>
      <c r="G46" s="50"/>
      <c r="H46" s="50"/>
      <c r="I46" s="49"/>
      <c r="J46" s="49"/>
      <c r="K46" s="51"/>
      <c r="L46" s="26"/>
    </row>
    <row r="47" spans="1:12" x14ac:dyDescent="0.25">
      <c r="A47" s="52"/>
      <c r="B47" s="49"/>
      <c r="C47" s="49"/>
      <c r="D47" s="49"/>
      <c r="E47" s="50"/>
      <c r="F47" s="50"/>
      <c r="G47" s="50"/>
      <c r="H47" s="50"/>
      <c r="I47" s="49"/>
      <c r="J47" s="49"/>
      <c r="K47" s="51"/>
      <c r="L47" s="26"/>
    </row>
    <row r="48" spans="1:12" x14ac:dyDescent="0.25">
      <c r="A48" s="52"/>
      <c r="B48" s="49"/>
      <c r="C48" s="49"/>
      <c r="D48" s="49"/>
      <c r="E48" s="50"/>
      <c r="F48" s="50"/>
      <c r="G48" s="50"/>
      <c r="H48" s="50"/>
      <c r="I48" s="49"/>
      <c r="J48" s="49"/>
      <c r="K48" s="51"/>
    </row>
    <row r="49" spans="1:11" x14ac:dyDescent="0.25">
      <c r="A49" s="52"/>
      <c r="B49" s="49"/>
      <c r="C49" s="49"/>
      <c r="D49" s="49"/>
      <c r="E49" s="50"/>
      <c r="F49" s="50"/>
      <c r="G49" s="50"/>
      <c r="H49" s="50"/>
      <c r="I49" s="49"/>
      <c r="J49" s="49"/>
      <c r="K49" s="51"/>
    </row>
    <row r="50" spans="1:11" x14ac:dyDescent="0.25">
      <c r="A50" s="52"/>
      <c r="B50" s="49"/>
      <c r="C50" s="49"/>
      <c r="D50" s="49"/>
      <c r="E50" s="50"/>
      <c r="F50" s="50"/>
      <c r="G50" s="50"/>
      <c r="H50" s="50"/>
      <c r="I50" s="49"/>
      <c r="J50" s="49"/>
      <c r="K50" s="51"/>
    </row>
    <row r="51" spans="1:11" x14ac:dyDescent="0.25">
      <c r="A51" s="52"/>
      <c r="B51" s="49"/>
      <c r="C51" s="49"/>
      <c r="D51" s="49"/>
      <c r="E51" s="50"/>
      <c r="F51" s="50"/>
      <c r="G51" s="50"/>
      <c r="H51" s="50"/>
      <c r="I51" s="49"/>
      <c r="J51" s="49"/>
      <c r="K51" s="51"/>
    </row>
    <row r="52" spans="1:11" x14ac:dyDescent="0.25">
      <c r="A52" s="52"/>
      <c r="B52" s="49"/>
      <c r="C52" s="49"/>
      <c r="D52" s="49"/>
      <c r="E52" s="50"/>
      <c r="F52" s="50"/>
      <c r="G52" s="50"/>
      <c r="H52" s="50"/>
      <c r="I52" s="49"/>
      <c r="J52" s="49"/>
      <c r="K52" s="51"/>
    </row>
    <row r="53" spans="1:11" x14ac:dyDescent="0.25">
      <c r="A53" s="52"/>
      <c r="B53" s="49"/>
      <c r="C53" s="49"/>
      <c r="D53" s="49"/>
      <c r="E53" s="50"/>
      <c r="F53" s="50"/>
      <c r="G53" s="50"/>
      <c r="H53" s="50"/>
      <c r="I53" s="49"/>
      <c r="J53" s="49"/>
      <c r="K53" s="51"/>
    </row>
    <row r="54" spans="1:11" x14ac:dyDescent="0.25">
      <c r="A54" s="52"/>
      <c r="B54" s="49"/>
      <c r="C54" s="49"/>
      <c r="D54" s="49"/>
      <c r="E54" s="50"/>
      <c r="F54" s="50"/>
      <c r="G54" s="50"/>
      <c r="H54" s="50"/>
      <c r="I54" s="49"/>
      <c r="J54" s="49"/>
      <c r="K54" s="51"/>
    </row>
    <row r="55" spans="1:11" x14ac:dyDescent="0.25">
      <c r="A55" s="52"/>
      <c r="B55" s="49"/>
      <c r="C55" s="49"/>
      <c r="D55" s="49"/>
      <c r="E55" s="50"/>
      <c r="F55" s="50"/>
      <c r="G55" s="50"/>
      <c r="H55" s="50"/>
      <c r="I55" s="49"/>
      <c r="J55" s="49"/>
      <c r="K55" s="51"/>
    </row>
    <row r="56" spans="1:11" x14ac:dyDescent="0.25">
      <c r="A56" s="52"/>
      <c r="B56" s="49"/>
      <c r="C56" s="49"/>
      <c r="D56" s="49"/>
      <c r="E56" s="50"/>
      <c r="F56" s="50"/>
      <c r="G56" s="50"/>
      <c r="H56" s="50"/>
      <c r="I56" s="49"/>
      <c r="J56" s="49"/>
      <c r="K56" s="51"/>
    </row>
    <row r="57" spans="1:11" x14ac:dyDescent="0.25">
      <c r="A57" s="52"/>
      <c r="B57" s="49"/>
      <c r="C57" s="49"/>
      <c r="D57" s="49"/>
      <c r="E57" s="50"/>
      <c r="F57" s="50"/>
      <c r="G57" s="50"/>
      <c r="H57" s="50"/>
      <c r="I57" s="49"/>
      <c r="J57" s="49"/>
      <c r="K57" s="51"/>
    </row>
    <row r="58" spans="1:11" x14ac:dyDescent="0.25">
      <c r="A58" s="52"/>
      <c r="B58" s="49"/>
      <c r="C58" s="49"/>
      <c r="D58" s="49"/>
      <c r="E58" s="50"/>
      <c r="F58" s="50"/>
      <c r="G58" s="50"/>
      <c r="H58" s="50"/>
      <c r="I58" s="49"/>
      <c r="J58" s="49"/>
      <c r="K58" s="51"/>
    </row>
    <row r="59" spans="1:11" x14ac:dyDescent="0.25">
      <c r="A59" s="52"/>
      <c r="B59" s="49"/>
      <c r="C59" s="49"/>
      <c r="D59" s="49"/>
      <c r="E59" s="50"/>
      <c r="F59" s="50"/>
      <c r="G59" s="50"/>
      <c r="H59" s="50"/>
      <c r="I59" s="49"/>
      <c r="J59" s="49"/>
      <c r="K59" s="51"/>
    </row>
    <row r="60" spans="1:11" x14ac:dyDescent="0.25">
      <c r="A60" s="52"/>
      <c r="B60" s="49"/>
      <c r="C60" s="49"/>
      <c r="D60" s="49"/>
      <c r="E60" s="50"/>
      <c r="F60" s="50"/>
      <c r="G60" s="50"/>
      <c r="H60" s="50"/>
      <c r="I60" s="49"/>
      <c r="J60" s="49"/>
      <c r="K60" s="51"/>
    </row>
    <row r="61" spans="1:11" x14ac:dyDescent="0.25">
      <c r="A61" s="52"/>
      <c r="B61" s="49"/>
      <c r="C61" s="49"/>
      <c r="D61" s="49"/>
      <c r="E61" s="50"/>
      <c r="F61" s="50"/>
      <c r="G61" s="50"/>
      <c r="H61" s="50"/>
      <c r="I61" s="49"/>
      <c r="J61" s="49"/>
      <c r="K61" s="51"/>
    </row>
    <row r="62" spans="1:11" x14ac:dyDescent="0.25">
      <c r="A62" s="52"/>
      <c r="B62" s="49"/>
      <c r="C62" s="49"/>
      <c r="D62" s="49"/>
      <c r="E62" s="50"/>
      <c r="F62" s="50"/>
      <c r="G62" s="50"/>
      <c r="H62" s="50"/>
      <c r="I62" s="49"/>
      <c r="J62" s="49"/>
      <c r="K62" s="51"/>
    </row>
    <row r="63" spans="1:11" x14ac:dyDescent="0.25">
      <c r="A63" s="52"/>
      <c r="B63" s="49"/>
      <c r="C63" s="49"/>
      <c r="D63" s="49"/>
      <c r="E63" s="50"/>
      <c r="F63" s="50"/>
      <c r="G63" s="50"/>
      <c r="H63" s="50"/>
      <c r="I63" s="49"/>
      <c r="J63" s="49"/>
      <c r="K63" s="51"/>
    </row>
    <row r="64" spans="1:11" x14ac:dyDescent="0.25">
      <c r="A64" s="52"/>
      <c r="B64" s="49"/>
      <c r="C64" s="49"/>
      <c r="D64" s="49"/>
      <c r="E64" s="50"/>
      <c r="F64" s="50"/>
      <c r="G64" s="50"/>
      <c r="H64" s="50"/>
      <c r="I64" s="49"/>
      <c r="J64" s="49"/>
      <c r="K64" s="51"/>
    </row>
    <row r="65" spans="1:11" x14ac:dyDescent="0.25">
      <c r="A65" s="52"/>
      <c r="B65" s="49"/>
      <c r="C65" s="49"/>
      <c r="D65" s="49"/>
      <c r="E65" s="50"/>
      <c r="F65" s="50"/>
      <c r="G65" s="50"/>
      <c r="H65" s="50"/>
      <c r="I65" s="49"/>
      <c r="J65" s="49"/>
      <c r="K65" s="51"/>
    </row>
    <row r="66" spans="1:11" x14ac:dyDescent="0.25">
      <c r="A66" s="52"/>
      <c r="B66" s="49"/>
      <c r="C66" s="49"/>
      <c r="D66" s="49"/>
      <c r="E66" s="50"/>
      <c r="F66" s="50"/>
      <c r="G66" s="50"/>
      <c r="H66" s="50"/>
      <c r="I66" s="49"/>
      <c r="J66" s="49"/>
      <c r="K66" s="51"/>
    </row>
    <row r="67" spans="1:11" x14ac:dyDescent="0.25">
      <c r="A67" s="52"/>
      <c r="B67" s="49"/>
      <c r="C67" s="49"/>
      <c r="D67" s="49"/>
      <c r="E67" s="50"/>
      <c r="F67" s="50"/>
      <c r="G67" s="50"/>
      <c r="H67" s="50"/>
      <c r="I67" s="49"/>
      <c r="J67" s="49"/>
      <c r="K67" s="51"/>
    </row>
    <row r="68" spans="1:11" x14ac:dyDescent="0.25">
      <c r="A68" s="52"/>
    </row>
  </sheetData>
  <mergeCells count="1">
    <mergeCell ref="M2:N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54"/>
  <sheetViews>
    <sheetView workbookViewId="0">
      <selection activeCell="A5" sqref="A5:F33"/>
    </sheetView>
  </sheetViews>
  <sheetFormatPr defaultRowHeight="15" x14ac:dyDescent="0.25"/>
  <cols>
    <col min="1" max="1" width="19.85546875" customWidth="1"/>
    <col min="2" max="2" width="17.7109375" customWidth="1"/>
    <col min="3" max="4" width="10.42578125" customWidth="1"/>
    <col min="5" max="5" width="13.7109375" customWidth="1"/>
    <col min="6" max="6" width="13.28515625" customWidth="1"/>
    <col min="10" max="10" width="9.140625" style="41"/>
  </cols>
  <sheetData>
    <row r="3" spans="1:12" ht="59.25" customHeight="1" x14ac:dyDescent="0.25">
      <c r="B3" s="30" t="s">
        <v>48</v>
      </c>
      <c r="C3" s="30" t="s">
        <v>44</v>
      </c>
      <c r="D3" s="30" t="s">
        <v>37</v>
      </c>
      <c r="E3" s="30" t="s">
        <v>45</v>
      </c>
      <c r="F3" s="30" t="s">
        <v>46</v>
      </c>
      <c r="G3" s="30" t="s">
        <v>38</v>
      </c>
    </row>
    <row r="4" spans="1:12" x14ac:dyDescent="0.25">
      <c r="A4" t="s">
        <v>47</v>
      </c>
    </row>
    <row r="5" spans="1:12" x14ac:dyDescent="0.25">
      <c r="A5" t="s">
        <v>3</v>
      </c>
      <c r="B5">
        <v>13.25388193840117</v>
      </c>
      <c r="C5">
        <v>11.661231715187036</v>
      </c>
      <c r="D5">
        <v>1.0243652422501404</v>
      </c>
      <c r="E5">
        <v>7.1008230390749816</v>
      </c>
      <c r="F5">
        <v>10.636855836081057</v>
      </c>
      <c r="G5">
        <f>C5-B5</f>
        <v>-1.5926502232141342</v>
      </c>
      <c r="J5" s="42"/>
      <c r="L5" s="44"/>
    </row>
    <row r="6" spans="1:12" x14ac:dyDescent="0.25">
      <c r="A6" t="s">
        <v>4</v>
      </c>
      <c r="B6">
        <v>15.962835547725652</v>
      </c>
      <c r="C6">
        <v>12.79512375113284</v>
      </c>
      <c r="D6">
        <v>0.78403813689877555</v>
      </c>
      <c r="E6">
        <v>8.3591458173341806</v>
      </c>
      <c r="F6">
        <v>12.011073603160462</v>
      </c>
      <c r="G6">
        <f t="shared" ref="G6:G34" si="0">C6-B6</f>
        <v>-3.1677117965928119</v>
      </c>
      <c r="J6" s="42"/>
      <c r="L6" s="44"/>
    </row>
    <row r="7" spans="1:12" x14ac:dyDescent="0.25">
      <c r="A7" t="s">
        <v>5</v>
      </c>
      <c r="B7">
        <v>11.92197927691965</v>
      </c>
      <c r="C7">
        <v>18.324859130929987</v>
      </c>
      <c r="D7">
        <v>1.5030956615628031</v>
      </c>
      <c r="E7">
        <v>9.4327409117707948</v>
      </c>
      <c r="F7">
        <v>16.821746647620536</v>
      </c>
      <c r="G7">
        <f t="shared" si="0"/>
        <v>6.4028798540103367</v>
      </c>
      <c r="J7" s="42"/>
      <c r="L7" s="44"/>
    </row>
    <row r="8" spans="1:12" x14ac:dyDescent="0.25">
      <c r="A8" t="s">
        <v>27</v>
      </c>
      <c r="B8">
        <v>18.096082146493618</v>
      </c>
      <c r="C8">
        <v>14.908455712287964</v>
      </c>
      <c r="D8">
        <v>3.6270646075063615</v>
      </c>
      <c r="E8">
        <v>6.4074472511763148</v>
      </c>
      <c r="F8">
        <v>11.281379823401778</v>
      </c>
      <c r="G8">
        <f t="shared" si="0"/>
        <v>-3.1876264342056544</v>
      </c>
      <c r="J8" s="42"/>
      <c r="L8" s="44"/>
    </row>
    <row r="9" spans="1:12" x14ac:dyDescent="0.25">
      <c r="A9" t="s">
        <v>6</v>
      </c>
      <c r="B9">
        <v>17.96692160816341</v>
      </c>
      <c r="C9">
        <v>22.741483953879307</v>
      </c>
      <c r="D9">
        <v>9.1893558489780194</v>
      </c>
      <c r="E9">
        <v>7.9833988196714616</v>
      </c>
      <c r="F9">
        <v>13.552114552786737</v>
      </c>
      <c r="G9">
        <f t="shared" si="0"/>
        <v>4.7745623457158963</v>
      </c>
      <c r="J9" s="42"/>
      <c r="L9" s="44"/>
    </row>
    <row r="10" spans="1:12" x14ac:dyDescent="0.25">
      <c r="A10" t="s">
        <v>7</v>
      </c>
      <c r="B10">
        <v>17.573854476978823</v>
      </c>
      <c r="C10">
        <v>15.686103407974057</v>
      </c>
      <c r="D10">
        <v>2.7263511985292741</v>
      </c>
      <c r="E10">
        <v>6.8256227825516484</v>
      </c>
      <c r="F10">
        <v>12.959739249705533</v>
      </c>
      <c r="G10">
        <f t="shared" si="0"/>
        <v>-1.8877510690047661</v>
      </c>
      <c r="J10" s="42"/>
      <c r="L10" s="44"/>
    </row>
    <row r="11" spans="1:12" x14ac:dyDescent="0.25">
      <c r="A11" t="s">
        <v>8</v>
      </c>
      <c r="B11">
        <v>14.67676059070342</v>
      </c>
      <c r="C11">
        <v>16.32038004804695</v>
      </c>
      <c r="D11">
        <v>4.0698871927956919</v>
      </c>
      <c r="E11">
        <v>7.9329509721378608</v>
      </c>
      <c r="F11">
        <v>12.250480604770653</v>
      </c>
      <c r="G11">
        <f t="shared" si="0"/>
        <v>1.6436194573435294</v>
      </c>
      <c r="J11" s="42"/>
      <c r="L11" s="44"/>
    </row>
    <row r="12" spans="1:12" x14ac:dyDescent="0.25">
      <c r="A12" t="s">
        <v>9</v>
      </c>
      <c r="B12">
        <v>5.7932009059769269</v>
      </c>
      <c r="C12">
        <v>16.30368831388127</v>
      </c>
      <c r="D12">
        <v>1.1488516899914092</v>
      </c>
      <c r="E12">
        <v>11.16811170781026</v>
      </c>
      <c r="F12">
        <v>15.154821469068395</v>
      </c>
      <c r="G12">
        <f t="shared" si="0"/>
        <v>10.510487407904343</v>
      </c>
      <c r="J12" s="42"/>
      <c r="L12" s="44"/>
    </row>
    <row r="13" spans="1:12" x14ac:dyDescent="0.25">
      <c r="A13" t="s">
        <v>28</v>
      </c>
      <c r="B13">
        <v>21.451836124558053</v>
      </c>
      <c r="C13">
        <v>13.019970175952565</v>
      </c>
      <c r="D13">
        <v>1.5519791271805565</v>
      </c>
      <c r="E13">
        <v>7.6509113982247996</v>
      </c>
      <c r="F13">
        <v>11.467979580792427</v>
      </c>
      <c r="G13">
        <f t="shared" si="0"/>
        <v>-8.4318659486054877</v>
      </c>
      <c r="J13" s="42"/>
      <c r="L13" s="44"/>
    </row>
    <row r="14" spans="1:12" x14ac:dyDescent="0.25">
      <c r="A14" t="s">
        <v>10</v>
      </c>
      <c r="B14">
        <v>6.5134486019781992</v>
      </c>
      <c r="C14">
        <v>13.803327587751706</v>
      </c>
      <c r="D14">
        <v>2.8222994536762598</v>
      </c>
      <c r="E14">
        <v>6.7600016343044782</v>
      </c>
      <c r="F14">
        <v>10.981017153058293</v>
      </c>
      <c r="G14">
        <f t="shared" si="0"/>
        <v>7.2898789857735071</v>
      </c>
      <c r="J14" s="42"/>
      <c r="L14" s="44"/>
    </row>
    <row r="15" spans="1:12" x14ac:dyDescent="0.25">
      <c r="A15" t="s">
        <v>29</v>
      </c>
      <c r="B15">
        <v>18.542891445609651</v>
      </c>
      <c r="C15">
        <v>13.80739739975308</v>
      </c>
      <c r="D15">
        <v>0.57095141786362025</v>
      </c>
      <c r="E15">
        <v>8.8851831658913749</v>
      </c>
      <c r="F15">
        <v>13.236432745456714</v>
      </c>
      <c r="G15">
        <f t="shared" si="0"/>
        <v>-4.7354940458565711</v>
      </c>
      <c r="J15" s="42"/>
      <c r="L15" s="44"/>
    </row>
    <row r="16" spans="1:12" x14ac:dyDescent="0.25">
      <c r="A16" t="s">
        <v>11</v>
      </c>
      <c r="B16">
        <v>17.259365788961251</v>
      </c>
      <c r="C16">
        <v>14.510370549756589</v>
      </c>
      <c r="D16">
        <v>1.7570255056685335</v>
      </c>
      <c r="E16">
        <v>8.2580621189070555</v>
      </c>
      <c r="F16">
        <v>12.753332290755765</v>
      </c>
      <c r="G16">
        <f t="shared" si="0"/>
        <v>-2.7489952392046622</v>
      </c>
      <c r="J16" s="42"/>
      <c r="L16" s="44"/>
    </row>
    <row r="17" spans="1:12" x14ac:dyDescent="0.25">
      <c r="A17" t="s">
        <v>12</v>
      </c>
      <c r="B17">
        <v>16.853410902389928</v>
      </c>
      <c r="C17">
        <v>11.176007695122863</v>
      </c>
      <c r="D17">
        <v>1.4237112877677387</v>
      </c>
      <c r="E17">
        <v>6.9126670836649824</v>
      </c>
      <c r="F17">
        <v>9.7522866550684704</v>
      </c>
      <c r="G17">
        <f t="shared" si="0"/>
        <v>-5.6774032072670657</v>
      </c>
      <c r="J17" s="42"/>
      <c r="L17" s="44"/>
    </row>
    <row r="18" spans="1:12" x14ac:dyDescent="0.25">
      <c r="A18" t="s">
        <v>13</v>
      </c>
      <c r="B18">
        <v>14.697353395219174</v>
      </c>
      <c r="C18">
        <v>13.290905773698373</v>
      </c>
      <c r="D18">
        <v>1.4775215062880387</v>
      </c>
      <c r="E18">
        <v>7.8187089280732929</v>
      </c>
      <c r="F18">
        <v>11.81337245403788</v>
      </c>
      <c r="G18">
        <f t="shared" si="0"/>
        <v>-1.4064476215208011</v>
      </c>
      <c r="J18" s="43"/>
      <c r="L18" s="44"/>
    </row>
    <row r="19" spans="1:12" x14ac:dyDescent="0.25">
      <c r="A19" t="s">
        <v>14</v>
      </c>
      <c r="B19">
        <v>11.907872195541893</v>
      </c>
      <c r="C19">
        <v>13.063182894360818</v>
      </c>
      <c r="D19">
        <v>1.0840122017108651</v>
      </c>
      <c r="E19">
        <v>8.4328629427690682</v>
      </c>
      <c r="F19">
        <v>11.979158713491243</v>
      </c>
      <c r="G19">
        <f t="shared" si="0"/>
        <v>1.1553106988189246</v>
      </c>
      <c r="J19" s="42"/>
      <c r="L19" s="44"/>
    </row>
    <row r="20" spans="1:12" x14ac:dyDescent="0.25">
      <c r="A20" t="s">
        <v>15</v>
      </c>
      <c r="B20">
        <v>17.168688813887194</v>
      </c>
      <c r="C20">
        <v>31.234219037998322</v>
      </c>
      <c r="D20">
        <v>16.689079061397933</v>
      </c>
      <c r="E20">
        <v>6.4671182116986348</v>
      </c>
      <c r="F20">
        <v>14.545125431474958</v>
      </c>
      <c r="G20">
        <f t="shared" si="0"/>
        <v>14.065530224111129</v>
      </c>
      <c r="J20" s="42"/>
      <c r="L20" s="44"/>
    </row>
    <row r="21" spans="1:12" x14ac:dyDescent="0.25">
      <c r="A21" t="s">
        <v>16</v>
      </c>
      <c r="B21">
        <v>19.714557302656988</v>
      </c>
      <c r="C21">
        <v>13.398927832623025</v>
      </c>
      <c r="D21">
        <v>1.6684734274875546</v>
      </c>
      <c r="E21">
        <v>8.0474176879217563</v>
      </c>
      <c r="F21">
        <v>11.730442674692794</v>
      </c>
      <c r="G21">
        <f t="shared" si="0"/>
        <v>-6.3156294700339632</v>
      </c>
      <c r="J21" s="42"/>
      <c r="L21" s="44"/>
    </row>
    <row r="22" spans="1:12" x14ac:dyDescent="0.25">
      <c r="A22" t="s">
        <v>30</v>
      </c>
      <c r="B22">
        <v>9.3559409689177997</v>
      </c>
      <c r="C22">
        <v>11.335767438202183</v>
      </c>
      <c r="D22">
        <v>1.2038695087265789</v>
      </c>
      <c r="E22">
        <v>6.129375796168441</v>
      </c>
      <c r="F22">
        <v>10.131887797587806</v>
      </c>
      <c r="G22">
        <f t="shared" si="0"/>
        <v>1.979826469284383</v>
      </c>
      <c r="J22" s="42"/>
      <c r="L22" s="44"/>
    </row>
    <row r="23" spans="1:12" x14ac:dyDescent="0.25">
      <c r="A23" t="s">
        <v>17</v>
      </c>
      <c r="B23">
        <v>16.933916275753671</v>
      </c>
      <c r="C23">
        <v>16.197070451393792</v>
      </c>
      <c r="D23">
        <v>3.6576167821725125</v>
      </c>
      <c r="E23">
        <v>7.9750088704723074</v>
      </c>
      <c r="F23">
        <v>12.539441129780148</v>
      </c>
      <c r="G23">
        <f t="shared" si="0"/>
        <v>-0.73684582435987878</v>
      </c>
      <c r="J23" s="42"/>
      <c r="L23" s="44"/>
    </row>
    <row r="24" spans="1:12" x14ac:dyDescent="0.25">
      <c r="A24" t="s">
        <v>18</v>
      </c>
      <c r="B24">
        <v>18.15965357724091</v>
      </c>
      <c r="C24">
        <v>15.185967200677503</v>
      </c>
      <c r="D24">
        <v>3.655018598920531</v>
      </c>
      <c r="E24">
        <v>6.5467990213242251</v>
      </c>
      <c r="F24">
        <v>11.530937070819899</v>
      </c>
      <c r="G24">
        <f t="shared" si="0"/>
        <v>-2.973686376563407</v>
      </c>
      <c r="J24" s="42"/>
      <c r="L24" s="44"/>
    </row>
    <row r="25" spans="1:12" x14ac:dyDescent="0.25">
      <c r="A25" t="s">
        <v>19</v>
      </c>
      <c r="B25">
        <v>12.646163993604523</v>
      </c>
      <c r="C25">
        <v>17.352415104922901</v>
      </c>
      <c r="D25">
        <v>2.7716608423769524</v>
      </c>
      <c r="E25">
        <v>9.2953664145379218</v>
      </c>
      <c r="F25">
        <v>14.580739681806268</v>
      </c>
      <c r="G25">
        <f t="shared" si="0"/>
        <v>4.7062511113183785</v>
      </c>
      <c r="J25" s="42"/>
      <c r="L25" s="44"/>
    </row>
    <row r="26" spans="1:12" x14ac:dyDescent="0.25">
      <c r="A26" t="s">
        <v>31</v>
      </c>
      <c r="B26">
        <v>12.550152669445314</v>
      </c>
      <c r="C26">
        <v>11.511060057919071</v>
      </c>
      <c r="D26">
        <v>1.4289003141124765</v>
      </c>
      <c r="E26">
        <v>7.1664199574880403</v>
      </c>
      <c r="F26">
        <v>10.082149661656931</v>
      </c>
      <c r="G26">
        <f t="shared" si="0"/>
        <v>-1.0390926115262431</v>
      </c>
      <c r="J26" s="42"/>
      <c r="L26" s="44"/>
    </row>
    <row r="27" spans="1:12" x14ac:dyDescent="0.25">
      <c r="A27" t="s">
        <v>20</v>
      </c>
      <c r="B27">
        <v>11.971351998830519</v>
      </c>
      <c r="C27">
        <v>29.354333171687994</v>
      </c>
      <c r="D27">
        <v>14.793162357097518</v>
      </c>
      <c r="E27">
        <v>7.1660216302700279</v>
      </c>
      <c r="F27">
        <v>14.561156253434216</v>
      </c>
      <c r="G27">
        <f t="shared" si="0"/>
        <v>17.382981172857477</v>
      </c>
      <c r="J27" s="42"/>
      <c r="L27" s="44"/>
    </row>
    <row r="28" spans="1:12" x14ac:dyDescent="0.25">
      <c r="A28" t="s">
        <v>21</v>
      </c>
      <c r="B28">
        <v>18.730449706185677</v>
      </c>
      <c r="C28">
        <v>14.733926843757533</v>
      </c>
      <c r="D28">
        <v>3.081562811914496</v>
      </c>
      <c r="E28">
        <v>7.5025125145392471</v>
      </c>
      <c r="F28">
        <v>11.65235237949066</v>
      </c>
      <c r="G28">
        <f t="shared" si="0"/>
        <v>-3.9965228624281437</v>
      </c>
      <c r="J28" s="42"/>
      <c r="L28" s="44"/>
    </row>
    <row r="29" spans="1:12" x14ac:dyDescent="0.25">
      <c r="A29" t="s">
        <v>22</v>
      </c>
      <c r="B29">
        <v>21.250022006241686</v>
      </c>
      <c r="C29">
        <v>32.542630695826979</v>
      </c>
      <c r="D29">
        <v>15.556992322150121</v>
      </c>
      <c r="E29">
        <v>9.2495558041030979</v>
      </c>
      <c r="F29">
        <v>16.98562138805546</v>
      </c>
      <c r="G29">
        <f t="shared" si="0"/>
        <v>11.292608689585293</v>
      </c>
      <c r="J29" s="42"/>
      <c r="L29" s="44"/>
    </row>
    <row r="30" spans="1:12" x14ac:dyDescent="0.25">
      <c r="A30" t="s">
        <v>23</v>
      </c>
      <c r="B30">
        <v>17.110783137975556</v>
      </c>
      <c r="C30">
        <v>16.065297798747505</v>
      </c>
      <c r="D30">
        <v>4.0540582888289967</v>
      </c>
      <c r="E30">
        <v>7.3047693531290516</v>
      </c>
      <c r="F30">
        <v>12.011227498691014</v>
      </c>
      <c r="G30">
        <f t="shared" si="0"/>
        <v>-1.0454853392280512</v>
      </c>
      <c r="J30" s="42"/>
      <c r="L30" s="44"/>
    </row>
    <row r="31" spans="1:12" x14ac:dyDescent="0.25">
      <c r="A31" t="s">
        <v>24</v>
      </c>
      <c r="B31">
        <v>15.839899810180441</v>
      </c>
      <c r="C31">
        <v>16.819995797737992</v>
      </c>
      <c r="D31">
        <v>4.4966608197292999</v>
      </c>
      <c r="E31">
        <v>8.2171289122011384</v>
      </c>
      <c r="F31">
        <v>12.323322654686038</v>
      </c>
      <c r="G31">
        <f t="shared" si="0"/>
        <v>0.98009598755755079</v>
      </c>
      <c r="J31" s="42"/>
      <c r="L31" s="44"/>
    </row>
    <row r="32" spans="1:12" x14ac:dyDescent="0.25">
      <c r="A32" t="s">
        <v>25</v>
      </c>
      <c r="B32">
        <v>22.415914100668541</v>
      </c>
      <c r="C32">
        <v>16.882267432552418</v>
      </c>
      <c r="D32">
        <v>3.7852503429555928</v>
      </c>
      <c r="E32">
        <v>8.4976654245925971</v>
      </c>
      <c r="F32">
        <v>13.097003992592832</v>
      </c>
      <c r="G32">
        <f t="shared" si="0"/>
        <v>-5.5336466681161234</v>
      </c>
      <c r="J32" s="42"/>
      <c r="L32" s="44"/>
    </row>
    <row r="33" spans="1:12" x14ac:dyDescent="0.25">
      <c r="A33" t="s">
        <v>26</v>
      </c>
      <c r="B33">
        <v>5.6563840130751597</v>
      </c>
      <c r="C33">
        <v>14.488296118400642</v>
      </c>
      <c r="D33">
        <v>1.3606030043271555</v>
      </c>
      <c r="E33">
        <v>9.3282085055359403</v>
      </c>
      <c r="F33">
        <v>13.127679986393499</v>
      </c>
      <c r="G33">
        <f t="shared" si="0"/>
        <v>8.8319121053254825</v>
      </c>
      <c r="J33" s="42"/>
      <c r="L33" s="44"/>
    </row>
    <row r="34" spans="1:12" x14ac:dyDescent="0.25">
      <c r="G34">
        <f t="shared" si="0"/>
        <v>0</v>
      </c>
      <c r="J34" s="42"/>
      <c r="L34" s="44"/>
    </row>
    <row r="35" spans="1:12" x14ac:dyDescent="0.25">
      <c r="J35" s="42"/>
      <c r="L35" s="44"/>
    </row>
    <row r="36" spans="1:12" x14ac:dyDescent="0.25">
      <c r="J36" s="42"/>
      <c r="L36" s="44"/>
    </row>
    <row r="37" spans="1:12" x14ac:dyDescent="0.25">
      <c r="J37" s="42"/>
      <c r="L37" s="44"/>
    </row>
    <row r="38" spans="1:12" x14ac:dyDescent="0.25">
      <c r="J38" s="42"/>
      <c r="L38" s="44"/>
    </row>
    <row r="39" spans="1:12" x14ac:dyDescent="0.25">
      <c r="J39" s="42"/>
      <c r="L39" s="44"/>
    </row>
    <row r="40" spans="1:12" x14ac:dyDescent="0.25">
      <c r="J40" s="42"/>
      <c r="L40" s="44"/>
    </row>
    <row r="41" spans="1:12" x14ac:dyDescent="0.25">
      <c r="J41" s="42"/>
      <c r="L41" s="44"/>
    </row>
    <row r="42" spans="1:12" x14ac:dyDescent="0.25">
      <c r="J42" s="42"/>
      <c r="L42" s="44"/>
    </row>
    <row r="43" spans="1:12" x14ac:dyDescent="0.25">
      <c r="J43" s="42"/>
      <c r="L43" s="44"/>
    </row>
    <row r="44" spans="1:12" x14ac:dyDescent="0.25">
      <c r="J44" s="42"/>
      <c r="L44" s="44"/>
    </row>
    <row r="45" spans="1:12" x14ac:dyDescent="0.25">
      <c r="J45" s="42"/>
      <c r="L45" s="44"/>
    </row>
    <row r="46" spans="1:12" x14ac:dyDescent="0.25">
      <c r="J46" s="42"/>
      <c r="L46" s="44"/>
    </row>
    <row r="47" spans="1:12" x14ac:dyDescent="0.25">
      <c r="J47" s="42"/>
      <c r="L47" s="44"/>
    </row>
    <row r="48" spans="1:12" x14ac:dyDescent="0.25">
      <c r="J48" s="42"/>
      <c r="L48" s="44"/>
    </row>
    <row r="49" spans="10:12" x14ac:dyDescent="0.25">
      <c r="J49" s="42"/>
      <c r="L49" s="44"/>
    </row>
    <row r="50" spans="10:12" x14ac:dyDescent="0.25">
      <c r="J50" s="42"/>
      <c r="L50" s="44"/>
    </row>
    <row r="51" spans="10:12" x14ac:dyDescent="0.25">
      <c r="J51" s="42"/>
      <c r="L51" s="44"/>
    </row>
    <row r="52" spans="10:12" x14ac:dyDescent="0.25">
      <c r="J52" s="42"/>
      <c r="L52" s="44"/>
    </row>
    <row r="53" spans="10:12" x14ac:dyDescent="0.25">
      <c r="J53" s="42"/>
      <c r="L53" s="44"/>
    </row>
    <row r="54" spans="10:12" x14ac:dyDescent="0.25">
      <c r="J54" s="42"/>
      <c r="L54" s="4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 plot</vt:lpstr>
      <vt:lpstr>Results dump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2016-05-09T21:02:52Z</dcterms:modified>
</cp:coreProperties>
</file>