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activeTab="3"/>
  </bookViews>
  <sheets>
    <sheet name="README" sheetId="17" r:id="rId1"/>
    <sheet name="Source data" sheetId="1" r:id="rId2"/>
    <sheet name="Working" sheetId="2" r:id="rId3"/>
    <sheet name="Table 1" sheetId="13" r:id="rId4"/>
    <sheet name="Table 2" sheetId="4" r:id="rId5"/>
    <sheet name="Unused graph - EDB rates " sheetId="3" r:id="rId6"/>
    <sheet name="Unused table - showing workings" sheetId="5" r:id="rId7"/>
  </sheets>
  <calcPr calcId="145621"/>
</workbook>
</file>

<file path=xl/calcChain.xml><?xml version="1.0" encoding="utf-8"?>
<calcChain xmlns="http://schemas.openxmlformats.org/spreadsheetml/2006/main">
  <c r="F149" i="1" l="1"/>
  <c r="G149" i="1"/>
  <c r="F150" i="1"/>
  <c r="G150" i="1"/>
  <c r="F151" i="1"/>
  <c r="G151" i="1"/>
  <c r="F152" i="1"/>
  <c r="G152" i="1"/>
  <c r="F153" i="1"/>
  <c r="G153" i="1"/>
  <c r="F154" i="1"/>
  <c r="G154" i="1"/>
  <c r="F155" i="1"/>
  <c r="G155" i="1"/>
  <c r="F156" i="1"/>
  <c r="G156" i="1"/>
  <c r="F157" i="1"/>
  <c r="G157" i="1"/>
  <c r="F158" i="1"/>
  <c r="G158" i="1"/>
  <c r="F159" i="1"/>
  <c r="G159" i="1"/>
  <c r="F160" i="1"/>
  <c r="G160" i="1"/>
  <c r="F161" i="1"/>
  <c r="G161" i="1"/>
  <c r="F162" i="1"/>
  <c r="G162" i="1"/>
  <c r="F163" i="1"/>
  <c r="G163" i="1"/>
  <c r="F164" i="1"/>
  <c r="G164" i="1"/>
  <c r="F165" i="1"/>
  <c r="G165" i="1"/>
  <c r="T27" i="3" l="1"/>
  <c r="S27" i="3"/>
  <c r="R27" i="3"/>
  <c r="Q27" i="3"/>
  <c r="P27" i="3"/>
  <c r="O27" i="3"/>
  <c r="N27" i="3"/>
  <c r="T26" i="3"/>
  <c r="S26" i="3"/>
  <c r="R26" i="3"/>
  <c r="Q26" i="3"/>
  <c r="P26" i="3"/>
  <c r="O26" i="3"/>
  <c r="N26" i="3"/>
  <c r="T25" i="3"/>
  <c r="S25" i="3"/>
  <c r="R25" i="3"/>
  <c r="Q25" i="3"/>
  <c r="P25" i="3"/>
  <c r="O25" i="3"/>
  <c r="N25" i="3"/>
  <c r="T24" i="3"/>
  <c r="S24" i="3"/>
  <c r="R24" i="3"/>
  <c r="Q24" i="3"/>
  <c r="P24" i="3"/>
  <c r="O24" i="3"/>
  <c r="N24" i="3"/>
  <c r="T23" i="3"/>
  <c r="S23" i="3"/>
  <c r="R23" i="3"/>
  <c r="Q23" i="3"/>
  <c r="P23" i="3"/>
  <c r="O23" i="3"/>
  <c r="N23" i="3"/>
  <c r="T22" i="3"/>
  <c r="S22" i="3"/>
  <c r="R22" i="3"/>
  <c r="Q22" i="3"/>
  <c r="P22" i="3"/>
  <c r="O22" i="3"/>
  <c r="N22" i="3"/>
  <c r="T21" i="3"/>
  <c r="S21" i="3"/>
  <c r="R21" i="3"/>
  <c r="Q21" i="3"/>
  <c r="P21" i="3"/>
  <c r="O21" i="3"/>
  <c r="N21" i="3"/>
  <c r="T20" i="3"/>
  <c r="S20" i="3"/>
  <c r="R20" i="3"/>
  <c r="Q20" i="3"/>
  <c r="P20" i="3"/>
  <c r="O20" i="3"/>
  <c r="N20" i="3"/>
  <c r="T19" i="3"/>
  <c r="S19" i="3"/>
  <c r="R19" i="3"/>
  <c r="Q19" i="3"/>
  <c r="P19" i="3"/>
  <c r="O19" i="3"/>
  <c r="N19" i="3"/>
  <c r="T18" i="3"/>
  <c r="S18" i="3"/>
  <c r="R18" i="3"/>
  <c r="Q18" i="3"/>
  <c r="P18" i="3"/>
  <c r="O18" i="3"/>
  <c r="N18" i="3"/>
  <c r="T17" i="3"/>
  <c r="S17" i="3"/>
  <c r="R17" i="3"/>
  <c r="Q17" i="3"/>
  <c r="P17" i="3"/>
  <c r="O17" i="3"/>
  <c r="N17" i="3"/>
  <c r="T16" i="3"/>
  <c r="S16" i="3"/>
  <c r="R16" i="3"/>
  <c r="Q16" i="3"/>
  <c r="P16" i="3"/>
  <c r="O16" i="3"/>
  <c r="N16" i="3"/>
  <c r="T15" i="3"/>
  <c r="S15" i="3"/>
  <c r="R15" i="3"/>
  <c r="Q15" i="3"/>
  <c r="P15" i="3"/>
  <c r="O15" i="3"/>
  <c r="N15" i="3"/>
  <c r="T14" i="3"/>
  <c r="S14" i="3"/>
  <c r="R14" i="3"/>
  <c r="Q14" i="3"/>
  <c r="P14" i="3"/>
  <c r="O14" i="3"/>
  <c r="N14" i="3"/>
  <c r="T13" i="3"/>
  <c r="S13" i="3"/>
  <c r="R13" i="3"/>
  <c r="Q13" i="3"/>
  <c r="P13" i="3"/>
  <c r="O13" i="3"/>
  <c r="N13" i="3"/>
  <c r="T12" i="3"/>
  <c r="S12" i="3"/>
  <c r="R12" i="3"/>
  <c r="Q12" i="3"/>
  <c r="P12" i="3"/>
  <c r="O12" i="3"/>
  <c r="N12" i="3"/>
  <c r="T11" i="3"/>
  <c r="S11" i="3"/>
  <c r="R11" i="3"/>
  <c r="Q11" i="3"/>
  <c r="P11" i="3"/>
  <c r="O11" i="3"/>
  <c r="N11" i="3"/>
  <c r="T10" i="3"/>
  <c r="S10" i="3"/>
  <c r="R10" i="3"/>
  <c r="Q10" i="3"/>
  <c r="P10" i="3"/>
  <c r="O10" i="3"/>
  <c r="N10" i="3"/>
  <c r="T9" i="3"/>
  <c r="S9" i="3"/>
  <c r="R9" i="3"/>
  <c r="Q9" i="3"/>
  <c r="P9" i="3"/>
  <c r="O9" i="3"/>
  <c r="N9" i="3"/>
  <c r="T8" i="3"/>
  <c r="S8" i="3"/>
  <c r="R8" i="3"/>
  <c r="Q8" i="3"/>
  <c r="P8" i="3"/>
  <c r="O8" i="3"/>
  <c r="N8" i="3"/>
  <c r="T7" i="3"/>
  <c r="S7" i="3"/>
  <c r="R7" i="3"/>
  <c r="Q7" i="3"/>
  <c r="P7" i="3"/>
  <c r="O7" i="3"/>
  <c r="N7" i="3"/>
  <c r="T6" i="3"/>
  <c r="S6" i="3"/>
  <c r="R6" i="3"/>
  <c r="Q6" i="3"/>
  <c r="P6" i="3"/>
  <c r="O6" i="3"/>
  <c r="N6" i="3"/>
  <c r="T5" i="3"/>
  <c r="S5" i="3"/>
  <c r="R5" i="3"/>
  <c r="Q5" i="3"/>
  <c r="P5" i="3"/>
  <c r="O5" i="3"/>
  <c r="N5" i="3"/>
  <c r="T4" i="3"/>
  <c r="S4" i="3"/>
  <c r="R4" i="3"/>
  <c r="Q4" i="3"/>
  <c r="P4" i="3"/>
  <c r="O4" i="3"/>
  <c r="N4" i="3"/>
  <c r="T3" i="3"/>
  <c r="S3" i="3"/>
  <c r="R3" i="3"/>
  <c r="Q3" i="3"/>
  <c r="P3" i="3"/>
  <c r="O3" i="3"/>
  <c r="N3" i="3"/>
  <c r="AN49" i="2" l="1"/>
  <c r="AN48" i="2"/>
  <c r="AN47" i="2"/>
  <c r="AN46" i="2"/>
  <c r="AN45" i="2"/>
  <c r="AN44" i="2"/>
  <c r="AN43" i="2"/>
  <c r="AN42" i="2"/>
  <c r="AN41" i="2"/>
  <c r="AN40" i="2"/>
  <c r="AN39" i="2"/>
  <c r="AN37" i="2"/>
  <c r="AN36" i="2"/>
  <c r="AN35" i="2"/>
  <c r="AN34" i="2"/>
  <c r="AN33" i="2"/>
  <c r="AN32" i="2"/>
  <c r="AN31" i="2"/>
  <c r="AN30" i="2"/>
  <c r="AN29" i="2"/>
  <c r="AN27" i="2"/>
  <c r="AN26" i="2"/>
  <c r="AN25" i="2"/>
  <c r="AN24" i="2"/>
  <c r="AN23" i="2"/>
  <c r="AN22" i="2"/>
  <c r="AN21" i="2"/>
  <c r="AN20" i="2"/>
  <c r="AN19" i="2"/>
  <c r="AN18" i="2"/>
  <c r="AN17" i="2"/>
  <c r="AN16" i="2"/>
  <c r="AN15" i="2"/>
  <c r="AN14" i="2"/>
  <c r="AN13" i="2"/>
  <c r="AN12" i="2"/>
  <c r="AN11" i="2"/>
  <c r="AN10" i="2"/>
  <c r="AN9" i="2"/>
  <c r="AN8" i="2"/>
  <c r="AN7" i="2"/>
  <c r="AN6" i="2"/>
  <c r="AN5" i="2"/>
  <c r="AN4" i="2"/>
  <c r="AN3" i="2"/>
  <c r="AN51" i="2" l="1"/>
  <c r="D49" i="2"/>
  <c r="D48" i="2"/>
  <c r="D47" i="2"/>
  <c r="D46" i="2"/>
  <c r="D45" i="2"/>
  <c r="D44" i="2"/>
  <c r="D43" i="2"/>
  <c r="D42" i="2"/>
  <c r="D41" i="2"/>
  <c r="D40" i="2"/>
  <c r="D39" i="2"/>
  <c r="D37" i="2"/>
  <c r="D36" i="2"/>
  <c r="D35" i="2"/>
  <c r="D34" i="2"/>
  <c r="D33" i="2"/>
  <c r="D32" i="2"/>
  <c r="D31" i="2"/>
  <c r="D30" i="2"/>
  <c r="D29" i="2"/>
  <c r="D27" i="2"/>
  <c r="D26" i="2"/>
  <c r="D25" i="2"/>
  <c r="D24" i="2"/>
  <c r="D23" i="2"/>
  <c r="D22" i="2"/>
  <c r="D21" i="2"/>
  <c r="D20" i="2"/>
  <c r="D19" i="2"/>
  <c r="D18" i="2"/>
  <c r="D17" i="2"/>
  <c r="D16" i="2"/>
  <c r="D15" i="2"/>
  <c r="D14" i="2"/>
  <c r="D13" i="2"/>
  <c r="D12" i="2"/>
  <c r="D11" i="2"/>
  <c r="D10" i="2"/>
  <c r="D9" i="2"/>
  <c r="D8" i="2"/>
  <c r="D7" i="2"/>
  <c r="D6" i="2"/>
  <c r="D5" i="2"/>
  <c r="D4" i="2"/>
  <c r="D3" i="2"/>
  <c r="D51" i="2"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2" i="1"/>
  <c r="G3" i="2" s="1"/>
  <c r="F3" i="1"/>
  <c r="F4" i="1"/>
  <c r="F5" i="1"/>
  <c r="F6" i="1"/>
  <c r="F7" i="1"/>
  <c r="F8" i="1"/>
  <c r="F9" i="1"/>
  <c r="F10" i="1"/>
  <c r="F11" i="1"/>
  <c r="F12" i="1"/>
  <c r="F13" i="1"/>
  <c r="F14" i="1"/>
  <c r="F10" i="2" s="1"/>
  <c r="F15" i="1"/>
  <c r="F16" i="1"/>
  <c r="F17" i="1"/>
  <c r="F18" i="1"/>
  <c r="F19" i="1"/>
  <c r="F20" i="1"/>
  <c r="F21" i="1"/>
  <c r="F22" i="1"/>
  <c r="F23" i="1"/>
  <c r="F24" i="1"/>
  <c r="F25" i="1"/>
  <c r="F26" i="1"/>
  <c r="F27" i="1"/>
  <c r="F28" i="1"/>
  <c r="F29" i="1"/>
  <c r="F30" i="1"/>
  <c r="F31" i="1"/>
  <c r="F32" i="1"/>
  <c r="F33" i="1"/>
  <c r="F34" i="1"/>
  <c r="F35" i="1"/>
  <c r="F36" i="1"/>
  <c r="F37" i="1"/>
  <c r="F38" i="1"/>
  <c r="F20" i="2" s="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2" i="1"/>
  <c r="C37" i="2"/>
  <c r="AO37" i="2" s="1"/>
  <c r="C36" i="2"/>
  <c r="AO36" i="2" s="1"/>
  <c r="C35" i="2"/>
  <c r="AO35" i="2" s="1"/>
  <c r="C34" i="2"/>
  <c r="AO34" i="2" s="1"/>
  <c r="C33" i="2"/>
  <c r="AO33" i="2" s="1"/>
  <c r="C32" i="2"/>
  <c r="AO32" i="2" s="1"/>
  <c r="C31" i="2"/>
  <c r="AO31" i="2" s="1"/>
  <c r="C30" i="2"/>
  <c r="AO30" i="2" s="1"/>
  <c r="C29" i="2"/>
  <c r="AO29" i="2" s="1"/>
  <c r="B49" i="2"/>
  <c r="AO49" i="2" s="1"/>
  <c r="B48" i="2"/>
  <c r="AO48" i="2" s="1"/>
  <c r="B47" i="2"/>
  <c r="AO47" i="2" s="1"/>
  <c r="B46" i="2"/>
  <c r="AO46" i="2" s="1"/>
  <c r="B45" i="2"/>
  <c r="AO45" i="2" s="1"/>
  <c r="B44" i="2"/>
  <c r="AO44" i="2" s="1"/>
  <c r="B43" i="2"/>
  <c r="AO43" i="2" s="1"/>
  <c r="B42" i="2"/>
  <c r="AO42" i="2" s="1"/>
  <c r="B41" i="2"/>
  <c r="AO41" i="2" s="1"/>
  <c r="B40" i="2"/>
  <c r="AO40" i="2" s="1"/>
  <c r="B39" i="2"/>
  <c r="AO39" i="2" s="1"/>
  <c r="B27" i="2"/>
  <c r="AO27" i="2" s="1"/>
  <c r="B26" i="2"/>
  <c r="AO26" i="2" s="1"/>
  <c r="B25" i="2"/>
  <c r="AO25" i="2" s="1"/>
  <c r="B24" i="2"/>
  <c r="AO24" i="2" s="1"/>
  <c r="B23" i="2"/>
  <c r="AO23" i="2" s="1"/>
  <c r="B22" i="2"/>
  <c r="AO22" i="2" s="1"/>
  <c r="B21" i="2"/>
  <c r="AO21" i="2" s="1"/>
  <c r="B20" i="2"/>
  <c r="AO20" i="2" s="1"/>
  <c r="B19" i="2"/>
  <c r="AO19" i="2" s="1"/>
  <c r="B18" i="2"/>
  <c r="AO18" i="2" s="1"/>
  <c r="B17" i="2"/>
  <c r="AO17" i="2" s="1"/>
  <c r="B16" i="2"/>
  <c r="AO16" i="2" s="1"/>
  <c r="B15" i="2"/>
  <c r="AO15" i="2" s="1"/>
  <c r="B14" i="2"/>
  <c r="AO14" i="2" s="1"/>
  <c r="B13" i="2"/>
  <c r="AO13" i="2" s="1"/>
  <c r="B12" i="2"/>
  <c r="AO12" i="2" s="1"/>
  <c r="B11" i="2"/>
  <c r="AO11" i="2" s="1"/>
  <c r="B10" i="2"/>
  <c r="AO10" i="2" s="1"/>
  <c r="B9" i="2"/>
  <c r="AO9" i="2" s="1"/>
  <c r="B8" i="2"/>
  <c r="AO8" i="2" s="1"/>
  <c r="B7" i="2"/>
  <c r="AO7" i="2" s="1"/>
  <c r="B6" i="2"/>
  <c r="AO6" i="2" s="1"/>
  <c r="B5" i="2"/>
  <c r="AO5" i="2" s="1"/>
  <c r="B4" i="2"/>
  <c r="AO4" i="2" s="1"/>
  <c r="B3" i="2"/>
  <c r="AO3" i="2" s="1"/>
  <c r="G37" i="2" l="1"/>
  <c r="G19" i="2"/>
  <c r="F8" i="2"/>
  <c r="J8" i="2" s="1"/>
  <c r="G33" i="2"/>
  <c r="G7" i="2"/>
  <c r="K7" i="2" s="1"/>
  <c r="F3" i="2"/>
  <c r="G26" i="2"/>
  <c r="K26" i="2" s="1"/>
  <c r="F29" i="2"/>
  <c r="F45" i="2"/>
  <c r="F43" i="2"/>
  <c r="F34" i="2"/>
  <c r="J34" i="2" s="1"/>
  <c r="F25" i="2"/>
  <c r="F37" i="2"/>
  <c r="J37" i="2" s="1"/>
  <c r="F19" i="2"/>
  <c r="F16" i="2"/>
  <c r="J16" i="2" s="1"/>
  <c r="F33" i="2"/>
  <c r="F12" i="2"/>
  <c r="J12" i="2" s="1"/>
  <c r="F30" i="2"/>
  <c r="F7" i="2"/>
  <c r="J7" i="2" s="1"/>
  <c r="F39" i="2"/>
  <c r="G17" i="2"/>
  <c r="G16" i="2"/>
  <c r="G35" i="2"/>
  <c r="K35" i="2" s="1"/>
  <c r="AJ35" i="2" s="1"/>
  <c r="G12" i="2"/>
  <c r="G30" i="2"/>
  <c r="K30" i="2" s="1"/>
  <c r="AJ30" i="2" s="1"/>
  <c r="G39" i="2"/>
  <c r="G49" i="2"/>
  <c r="K49" i="2" s="1"/>
  <c r="AJ49" i="2" s="1"/>
  <c r="G24" i="2"/>
  <c r="G21" i="2"/>
  <c r="K21" i="2" s="1"/>
  <c r="G48" i="2"/>
  <c r="G47" i="2"/>
  <c r="K47" i="2" s="1"/>
  <c r="AJ47" i="2" s="1"/>
  <c r="G44" i="2"/>
  <c r="G14" i="2"/>
  <c r="K14" i="2" s="1"/>
  <c r="G32" i="2"/>
  <c r="G11" i="2"/>
  <c r="K11" i="2" s="1"/>
  <c r="G40" i="2"/>
  <c r="F18" i="2"/>
  <c r="J18" i="2" s="1"/>
  <c r="F13" i="2"/>
  <c r="F9" i="2"/>
  <c r="J9" i="2" s="1"/>
  <c r="F6" i="2"/>
  <c r="F26" i="2"/>
  <c r="J26" i="2" s="1"/>
  <c r="F22" i="2"/>
  <c r="F17" i="2"/>
  <c r="F35" i="2"/>
  <c r="F49" i="2"/>
  <c r="J49" i="2" s="1"/>
  <c r="F24" i="2"/>
  <c r="F21" i="2"/>
  <c r="J21" i="2" s="1"/>
  <c r="F48" i="2"/>
  <c r="F47" i="2"/>
  <c r="J47" i="2" s="1"/>
  <c r="F44" i="2"/>
  <c r="J44" i="2" s="1"/>
  <c r="F14" i="2"/>
  <c r="J14" i="2" s="1"/>
  <c r="F32" i="2"/>
  <c r="F11" i="2"/>
  <c r="J11" i="2" s="1"/>
  <c r="F40" i="2"/>
  <c r="J40" i="2" s="1"/>
  <c r="F5" i="2"/>
  <c r="G43" i="2"/>
  <c r="G34" i="2"/>
  <c r="K34" i="2" s="1"/>
  <c r="AJ34" i="2" s="1"/>
  <c r="G8" i="2"/>
  <c r="K8" i="2" s="1"/>
  <c r="G25" i="2"/>
  <c r="K25" i="2" s="1"/>
  <c r="G5" i="2"/>
  <c r="K5" i="2" s="1"/>
  <c r="G27" i="2"/>
  <c r="K27" i="2" s="1"/>
  <c r="G23" i="2"/>
  <c r="K23" i="2" s="1"/>
  <c r="G36" i="2"/>
  <c r="G18" i="2"/>
  <c r="G46" i="2"/>
  <c r="K46" i="2" s="1"/>
  <c r="AJ46" i="2" s="1"/>
  <c r="G15" i="2"/>
  <c r="K15" i="2" s="1"/>
  <c r="G13" i="2"/>
  <c r="G42" i="2"/>
  <c r="K42" i="2" s="1"/>
  <c r="AJ42" i="2" s="1"/>
  <c r="G41" i="2"/>
  <c r="K41" i="2" s="1"/>
  <c r="AJ41" i="2" s="1"/>
  <c r="G9" i="2"/>
  <c r="K9" i="2" s="1"/>
  <c r="G6" i="2"/>
  <c r="G4" i="2"/>
  <c r="K4" i="2" s="1"/>
  <c r="F31" i="2"/>
  <c r="F27" i="2"/>
  <c r="F23" i="2"/>
  <c r="J23" i="2" s="1"/>
  <c r="F36" i="2"/>
  <c r="F46" i="2"/>
  <c r="J46" i="2" s="1"/>
  <c r="F15" i="2"/>
  <c r="J15" i="2" s="1"/>
  <c r="F42" i="2"/>
  <c r="J42" i="2" s="1"/>
  <c r="F41" i="2"/>
  <c r="J41" i="2" s="1"/>
  <c r="F4" i="2"/>
  <c r="G22" i="2"/>
  <c r="K22" i="2" s="1"/>
  <c r="G20" i="2"/>
  <c r="K20" i="2" s="1"/>
  <c r="G45" i="2"/>
  <c r="K45" i="2" s="1"/>
  <c r="AJ45" i="2" s="1"/>
  <c r="G31" i="2"/>
  <c r="K31" i="2" s="1"/>
  <c r="AJ31" i="2" s="1"/>
  <c r="G10" i="2"/>
  <c r="K10" i="2" s="1"/>
  <c r="G29" i="2"/>
  <c r="K29" i="2" s="1"/>
  <c r="AJ29" i="2" s="1"/>
  <c r="L30" i="2"/>
  <c r="L34" i="2"/>
  <c r="L29" i="2"/>
  <c r="L33" i="2"/>
  <c r="L37" i="2"/>
  <c r="L32" i="2"/>
  <c r="L36" i="2"/>
  <c r="L31" i="2"/>
  <c r="L35" i="2"/>
  <c r="K17" i="2"/>
  <c r="X17" i="2"/>
  <c r="K48" i="2"/>
  <c r="AJ48" i="2" s="1"/>
  <c r="E6" i="2"/>
  <c r="X6" i="2"/>
  <c r="E14" i="2"/>
  <c r="X14" i="2"/>
  <c r="E26" i="2"/>
  <c r="X26" i="2"/>
  <c r="X5" i="2"/>
  <c r="K13" i="2"/>
  <c r="X13" i="2"/>
  <c r="X25" i="2"/>
  <c r="K40" i="2"/>
  <c r="AJ40" i="2" s="1"/>
  <c r="E4" i="2"/>
  <c r="X4" i="2"/>
  <c r="E8" i="2"/>
  <c r="X8" i="2"/>
  <c r="E12" i="2"/>
  <c r="X12" i="2"/>
  <c r="K16" i="2"/>
  <c r="X16" i="2"/>
  <c r="X20" i="2"/>
  <c r="K24" i="2"/>
  <c r="X24" i="2"/>
  <c r="E39" i="2"/>
  <c r="B16" i="4" s="1"/>
  <c r="E43" i="2"/>
  <c r="B20" i="4" s="1"/>
  <c r="E47" i="2"/>
  <c r="B24" i="4" s="1"/>
  <c r="E10" i="2"/>
  <c r="X10" i="2"/>
  <c r="E18" i="2"/>
  <c r="X18" i="2"/>
  <c r="E22" i="2"/>
  <c r="X22" i="2"/>
  <c r="X9" i="2"/>
  <c r="X21" i="2"/>
  <c r="K44" i="2"/>
  <c r="AJ44" i="2" s="1"/>
  <c r="E3" i="2"/>
  <c r="X3" i="2"/>
  <c r="E7" i="2"/>
  <c r="X7" i="2"/>
  <c r="E11" i="2"/>
  <c r="X11" i="2"/>
  <c r="E15" i="2"/>
  <c r="X15" i="2"/>
  <c r="E19" i="2"/>
  <c r="X19" i="2"/>
  <c r="E23" i="2"/>
  <c r="X23" i="2"/>
  <c r="E27" i="2"/>
  <c r="X27" i="2"/>
  <c r="E42" i="2"/>
  <c r="B19" i="4" s="1"/>
  <c r="E25" i="2"/>
  <c r="E9" i="2"/>
  <c r="E40" i="2"/>
  <c r="B17" i="4" s="1"/>
  <c r="E29" i="2"/>
  <c r="B6" i="4" s="1"/>
  <c r="E24" i="2"/>
  <c r="E46" i="2"/>
  <c r="B23" i="4" s="1"/>
  <c r="E13" i="2"/>
  <c r="E20" i="2"/>
  <c r="E44" i="2"/>
  <c r="B21" i="4" s="1"/>
  <c r="E36" i="2"/>
  <c r="B13" i="4" s="1"/>
  <c r="E49" i="2"/>
  <c r="B26" i="4" s="1"/>
  <c r="E33" i="2"/>
  <c r="B10" i="4" s="1"/>
  <c r="E17" i="2"/>
  <c r="E30" i="2"/>
  <c r="B7" i="4" s="1"/>
  <c r="E32" i="2"/>
  <c r="B9" i="4" s="1"/>
  <c r="E48" i="2"/>
  <c r="B25" i="4" s="1"/>
  <c r="E31" i="2"/>
  <c r="B8" i="4" s="1"/>
  <c r="E45" i="2"/>
  <c r="B22" i="4" s="1"/>
  <c r="E37" i="2"/>
  <c r="B14" i="4" s="1"/>
  <c r="E21" i="2"/>
  <c r="E5" i="2"/>
  <c r="E34" i="2"/>
  <c r="B11" i="4" s="1"/>
  <c r="E41" i="2"/>
  <c r="B18" i="4" s="1"/>
  <c r="E35" i="2"/>
  <c r="B12" i="4" s="1"/>
  <c r="E16" i="2"/>
  <c r="J6" i="2"/>
  <c r="J22" i="2"/>
  <c r="J30" i="2"/>
  <c r="M30" i="2" s="1"/>
  <c r="AI30" i="2" s="1"/>
  <c r="K39" i="2"/>
  <c r="AJ39" i="2" s="1"/>
  <c r="J35" i="2"/>
  <c r="M35" i="2" s="1"/>
  <c r="AI35" i="2" s="1"/>
  <c r="J39" i="2"/>
  <c r="J43" i="2"/>
  <c r="J29" i="2"/>
  <c r="M29" i="2" s="1"/>
  <c r="AI29" i="2" s="1"/>
  <c r="J32" i="2"/>
  <c r="J48" i="2"/>
  <c r="K43" i="2"/>
  <c r="AJ43" i="2" s="1"/>
  <c r="K19" i="2"/>
  <c r="J33" i="2"/>
  <c r="M33" i="2" s="1"/>
  <c r="AI33" i="2" s="1"/>
  <c r="J36" i="2"/>
  <c r="J45" i="2"/>
  <c r="K32" i="2"/>
  <c r="AJ32" i="2" s="1"/>
  <c r="K33" i="2"/>
  <c r="AJ33" i="2" s="1"/>
  <c r="K36" i="2"/>
  <c r="AJ36" i="2" s="1"/>
  <c r="K37" i="2"/>
  <c r="AJ37" i="2" s="1"/>
  <c r="J10" i="2"/>
  <c r="J24" i="2"/>
  <c r="I29" i="2"/>
  <c r="I32" i="2"/>
  <c r="J20" i="2"/>
  <c r="I33" i="2"/>
  <c r="I30" i="2"/>
  <c r="K6" i="2"/>
  <c r="K18" i="2"/>
  <c r="K12" i="2"/>
  <c r="J5" i="2"/>
  <c r="J13" i="2"/>
  <c r="J25" i="2"/>
  <c r="J17" i="2"/>
  <c r="B51" i="2"/>
  <c r="J3" i="2"/>
  <c r="J19" i="2"/>
  <c r="J27" i="2"/>
  <c r="K3" i="2"/>
  <c r="C51" i="2"/>
  <c r="I35" i="2" l="1"/>
  <c r="I36" i="2"/>
  <c r="F51" i="2"/>
  <c r="H21" i="2" s="1"/>
  <c r="B23" i="13"/>
  <c r="B22" i="13"/>
  <c r="B25" i="13"/>
  <c r="B17" i="13"/>
  <c r="B9" i="13"/>
  <c r="B24" i="13"/>
  <c r="B12" i="13"/>
  <c r="B10" i="13"/>
  <c r="B16" i="13"/>
  <c r="B18" i="13"/>
  <c r="B7" i="13"/>
  <c r="B19" i="13"/>
  <c r="B26" i="13"/>
  <c r="B27" i="13"/>
  <c r="B11" i="13"/>
  <c r="B29" i="13"/>
  <c r="B21" i="13"/>
  <c r="B13" i="13"/>
  <c r="B5" i="13"/>
  <c r="B20" i="13"/>
  <c r="B14" i="13"/>
  <c r="B6" i="13"/>
  <c r="B28" i="13"/>
  <c r="B8" i="13"/>
  <c r="B15" i="13"/>
  <c r="M37" i="2"/>
  <c r="AI37" i="2" s="1"/>
  <c r="J4" i="2"/>
  <c r="I37" i="2"/>
  <c r="I34" i="2"/>
  <c r="I31" i="2"/>
  <c r="J31" i="2"/>
  <c r="M31" i="2" s="1"/>
  <c r="N31" i="2" s="1"/>
  <c r="G51" i="2"/>
  <c r="AH20" i="2" s="1"/>
  <c r="AJ22" i="2"/>
  <c r="AJ9" i="2"/>
  <c r="AJ8" i="2"/>
  <c r="AJ26" i="2"/>
  <c r="AJ3" i="2"/>
  <c r="AJ4" i="2"/>
  <c r="AJ14" i="2"/>
  <c r="AJ15" i="2"/>
  <c r="AJ21" i="2"/>
  <c r="AJ25" i="2"/>
  <c r="AJ5" i="2"/>
  <c r="AJ11" i="2"/>
  <c r="AJ20" i="2"/>
  <c r="AJ12" i="2"/>
  <c r="AJ23" i="2"/>
  <c r="AJ10" i="2"/>
  <c r="AJ27" i="2"/>
  <c r="AJ6" i="2"/>
  <c r="AJ7" i="2"/>
  <c r="AJ13" i="2"/>
  <c r="AJ17" i="2"/>
  <c r="AJ18" i="2"/>
  <c r="AJ19" i="2"/>
  <c r="AJ24" i="2"/>
  <c r="AJ16" i="2"/>
  <c r="B8" i="5"/>
  <c r="B47" i="5"/>
  <c r="B28" i="5"/>
  <c r="B46" i="5"/>
  <c r="B24" i="5"/>
  <c r="B36" i="5"/>
  <c r="B32" i="5"/>
  <c r="B30" i="5"/>
  <c r="B14" i="5"/>
  <c r="B7" i="5"/>
  <c r="B17" i="5"/>
  <c r="B44" i="5"/>
  <c r="B40" i="5"/>
  <c r="B35" i="5"/>
  <c r="B52" i="5"/>
  <c r="B16" i="5"/>
  <c r="B43" i="5"/>
  <c r="B25" i="5"/>
  <c r="B13" i="5"/>
  <c r="B19" i="5"/>
  <c r="B34" i="5"/>
  <c r="B20" i="5"/>
  <c r="B27" i="5"/>
  <c r="B21" i="5"/>
  <c r="B38" i="5"/>
  <c r="B51" i="5"/>
  <c r="B23" i="5"/>
  <c r="B45" i="5"/>
  <c r="B22" i="5"/>
  <c r="B6" i="5"/>
  <c r="B42" i="5"/>
  <c r="B15" i="5"/>
  <c r="M36" i="2"/>
  <c r="AI36" i="2" s="1"/>
  <c r="B37" i="5"/>
  <c r="B48" i="5"/>
  <c r="B33" i="5"/>
  <c r="B39" i="5"/>
  <c r="B49" i="5"/>
  <c r="B12" i="5"/>
  <c r="B26" i="5"/>
  <c r="B18" i="5"/>
  <c r="B10" i="5"/>
  <c r="B50" i="5"/>
  <c r="B11" i="5"/>
  <c r="B29" i="5"/>
  <c r="B9" i="5"/>
  <c r="M32" i="2"/>
  <c r="AI32" i="2" s="1"/>
  <c r="M34" i="2"/>
  <c r="AI34" i="2" s="1"/>
  <c r="N30" i="2"/>
  <c r="G7" i="4" s="1"/>
  <c r="N37" i="2"/>
  <c r="G14" i="4" s="1"/>
  <c r="N29" i="2"/>
  <c r="G6" i="4" s="1"/>
  <c r="N35" i="2"/>
  <c r="G12" i="4" s="1"/>
  <c r="N33" i="2"/>
  <c r="G10" i="4" s="1"/>
  <c r="H40" i="2" l="1"/>
  <c r="AH37" i="2"/>
  <c r="AK37" i="2" s="1"/>
  <c r="F14" i="4" s="1"/>
  <c r="H26" i="2"/>
  <c r="I26" i="2" s="1"/>
  <c r="AB31" i="2"/>
  <c r="G8" i="4"/>
  <c r="N34" i="2"/>
  <c r="G11" i="4" s="1"/>
  <c r="AH47" i="2"/>
  <c r="H10" i="2"/>
  <c r="I10" i="2" s="1"/>
  <c r="H48" i="2"/>
  <c r="H16" i="2"/>
  <c r="I16" i="2" s="1"/>
  <c r="H42" i="2"/>
  <c r="I42" i="2" s="1"/>
  <c r="AH12" i="2"/>
  <c r="AH7" i="2"/>
  <c r="AH32" i="2"/>
  <c r="J35" i="5" s="1"/>
  <c r="K35" i="5" s="1"/>
  <c r="H22" i="2"/>
  <c r="I22" i="2" s="1"/>
  <c r="H25" i="2"/>
  <c r="L25" i="2" s="1"/>
  <c r="M25" i="2" s="1"/>
  <c r="AI25" i="2" s="1"/>
  <c r="H43" i="2"/>
  <c r="L43" i="2" s="1"/>
  <c r="M43" i="2" s="1"/>
  <c r="AI43" i="2" s="1"/>
  <c r="AH26" i="2"/>
  <c r="AH9" i="2"/>
  <c r="AH29" i="2"/>
  <c r="J32" i="5" s="1"/>
  <c r="K32" i="5" s="1"/>
  <c r="AH10" i="2"/>
  <c r="AH43" i="2"/>
  <c r="AH19" i="2"/>
  <c r="AH14" i="2"/>
  <c r="AH21" i="2"/>
  <c r="AK32" i="2"/>
  <c r="F9" i="4" s="1"/>
  <c r="H6" i="2"/>
  <c r="L6" i="2" s="1"/>
  <c r="M6" i="2" s="1"/>
  <c r="AI6" i="2" s="1"/>
  <c r="H49" i="2"/>
  <c r="L49" i="2" s="1"/>
  <c r="M49" i="2" s="1"/>
  <c r="AI49" i="2" s="1"/>
  <c r="H12" i="2"/>
  <c r="I12" i="2" s="1"/>
  <c r="H15" i="2"/>
  <c r="L15" i="2" s="1"/>
  <c r="M15" i="2" s="1"/>
  <c r="AI15" i="2" s="1"/>
  <c r="AH45" i="2"/>
  <c r="AH3" i="2"/>
  <c r="AH31" i="2"/>
  <c r="AH23" i="2"/>
  <c r="AH40" i="2"/>
  <c r="AH41" i="2"/>
  <c r="H14" i="2"/>
  <c r="I14" i="2" s="1"/>
  <c r="H41" i="2"/>
  <c r="I41" i="2" s="1"/>
  <c r="H9" i="2"/>
  <c r="L9" i="2" s="1"/>
  <c r="M9" i="2" s="1"/>
  <c r="AI9" i="2" s="1"/>
  <c r="AK9" i="2" s="1"/>
  <c r="F11" i="13" s="1"/>
  <c r="H4" i="2"/>
  <c r="H20" i="2"/>
  <c r="I20" i="2" s="1"/>
  <c r="H47" i="2"/>
  <c r="I47" i="2" s="1"/>
  <c r="H44" i="2"/>
  <c r="L44" i="2" s="1"/>
  <c r="M44" i="2" s="1"/>
  <c r="AI44" i="2" s="1"/>
  <c r="H19" i="2"/>
  <c r="I19" i="2" s="1"/>
  <c r="H46" i="2"/>
  <c r="AH46" i="2"/>
  <c r="AH34" i="2"/>
  <c r="J37" i="5" s="1"/>
  <c r="K37" i="5" s="1"/>
  <c r="AH25" i="2"/>
  <c r="AH17" i="2"/>
  <c r="AH16" i="2"/>
  <c r="AH33" i="2"/>
  <c r="AK33" i="2" s="1"/>
  <c r="F10" i="4" s="1"/>
  <c r="H39" i="2"/>
  <c r="L39" i="2" s="1"/>
  <c r="M39" i="2" s="1"/>
  <c r="AI39" i="2" s="1"/>
  <c r="H13" i="2"/>
  <c r="I13" i="2" s="1"/>
  <c r="H11" i="2"/>
  <c r="I11" i="2" s="1"/>
  <c r="H27" i="2"/>
  <c r="I27" i="2" s="1"/>
  <c r="AH30" i="2"/>
  <c r="J33" i="5" s="1"/>
  <c r="K33" i="5" s="1"/>
  <c r="AH44" i="2"/>
  <c r="AH24" i="2"/>
  <c r="AH5" i="2"/>
  <c r="AH42" i="2"/>
  <c r="AH35" i="2"/>
  <c r="AK35" i="2" s="1"/>
  <c r="F12" i="4" s="1"/>
  <c r="AH49" i="2"/>
  <c r="H3" i="2"/>
  <c r="L3" i="2" s="1"/>
  <c r="M3" i="2" s="1"/>
  <c r="AI3" i="2" s="1"/>
  <c r="AK3" i="2" s="1"/>
  <c r="F5" i="13" s="1"/>
  <c r="H18" i="2"/>
  <c r="I18" i="2" s="1"/>
  <c r="H45" i="2"/>
  <c r="I45" i="2" s="1"/>
  <c r="H17" i="2"/>
  <c r="H8" i="2"/>
  <c r="I8" i="2" s="1"/>
  <c r="H24" i="2"/>
  <c r="I24" i="2" s="1"/>
  <c r="H5" i="2"/>
  <c r="I5" i="2" s="1"/>
  <c r="H7" i="2"/>
  <c r="L7" i="2" s="1"/>
  <c r="M7" i="2" s="1"/>
  <c r="AI7" i="2" s="1"/>
  <c r="AK7" i="2" s="1"/>
  <c r="F9" i="13" s="1"/>
  <c r="H23" i="2"/>
  <c r="L23" i="2" s="1"/>
  <c r="M23" i="2" s="1"/>
  <c r="AI23" i="2" s="1"/>
  <c r="AH13" i="2"/>
  <c r="AH36" i="2"/>
  <c r="AK36" i="2" s="1"/>
  <c r="F13" i="4" s="1"/>
  <c r="AH6" i="2"/>
  <c r="AH4" i="2"/>
  <c r="AH18" i="2"/>
  <c r="AH11" i="2"/>
  <c r="AH27" i="2"/>
  <c r="AH39" i="2"/>
  <c r="AH48" i="2"/>
  <c r="AH8" i="2"/>
  <c r="AH22" i="2"/>
  <c r="AH15" i="2"/>
  <c r="N36" i="2"/>
  <c r="AI31" i="2"/>
  <c r="N32" i="2"/>
  <c r="AC31" i="2"/>
  <c r="AE31" i="2" s="1"/>
  <c r="AF31" i="2" s="1"/>
  <c r="E8" i="4" s="1"/>
  <c r="H34" i="5"/>
  <c r="C34" i="5"/>
  <c r="C38" i="5"/>
  <c r="C32" i="5"/>
  <c r="AK29" i="2"/>
  <c r="F6" i="4" s="1"/>
  <c r="C33" i="5"/>
  <c r="P31" i="2"/>
  <c r="C36" i="5"/>
  <c r="C40" i="5"/>
  <c r="V31" i="2"/>
  <c r="V25" i="2"/>
  <c r="I7" i="2"/>
  <c r="I21" i="2"/>
  <c r="P35" i="2"/>
  <c r="AB35" i="2"/>
  <c r="V35" i="2"/>
  <c r="P30" i="2"/>
  <c r="AB30" i="2"/>
  <c r="V30" i="2"/>
  <c r="I17" i="2"/>
  <c r="P34" i="2"/>
  <c r="AB25" i="2"/>
  <c r="H28" i="5" s="1"/>
  <c r="I3" i="2"/>
  <c r="P33" i="2"/>
  <c r="AB33" i="2"/>
  <c r="V33" i="2"/>
  <c r="P37" i="2"/>
  <c r="AB37" i="2"/>
  <c r="V37" i="2"/>
  <c r="I15" i="2"/>
  <c r="P29" i="2"/>
  <c r="AB29" i="2"/>
  <c r="V29" i="2"/>
  <c r="V32" i="2"/>
  <c r="N25" i="2"/>
  <c r="G27" i="13" s="1"/>
  <c r="I43" i="2"/>
  <c r="L40" i="2"/>
  <c r="M40" i="2" s="1"/>
  <c r="AI40" i="2" s="1"/>
  <c r="I40" i="2"/>
  <c r="L41" i="2"/>
  <c r="M41" i="2" s="1"/>
  <c r="AI41" i="2" s="1"/>
  <c r="L46" i="2"/>
  <c r="M46" i="2" s="1"/>
  <c r="AI46" i="2" s="1"/>
  <c r="I46" i="2"/>
  <c r="L48" i="2"/>
  <c r="M48" i="2" s="1"/>
  <c r="AI48" i="2" s="1"/>
  <c r="I48" i="2"/>
  <c r="L45" i="2"/>
  <c r="M45" i="2" s="1"/>
  <c r="AI45" i="2" s="1"/>
  <c r="L42" i="2"/>
  <c r="M42" i="2" s="1"/>
  <c r="AI42" i="2" s="1"/>
  <c r="I39" i="2"/>
  <c r="I49" i="2"/>
  <c r="L21" i="2"/>
  <c r="M21" i="2" s="1"/>
  <c r="AI21" i="2" s="1"/>
  <c r="L14" i="2"/>
  <c r="M14" i="2" s="1"/>
  <c r="AI14" i="2" s="1"/>
  <c r="AK14" i="2" s="1"/>
  <c r="F16" i="13" s="1"/>
  <c r="L20" i="2"/>
  <c r="M20" i="2" s="1"/>
  <c r="AI20" i="2" s="1"/>
  <c r="AK20" i="2" s="1"/>
  <c r="F22" i="13" s="1"/>
  <c r="L5" i="2"/>
  <c r="M5" i="2" s="1"/>
  <c r="AI5" i="2" s="1"/>
  <c r="L12" i="2"/>
  <c r="M12" i="2" s="1"/>
  <c r="AI12" i="2" s="1"/>
  <c r="AK12" i="2" s="1"/>
  <c r="F14" i="13" s="1"/>
  <c r="L16" i="2"/>
  <c r="M16" i="2" s="1"/>
  <c r="AI16" i="2" s="1"/>
  <c r="L13" i="2"/>
  <c r="M13" i="2" s="1"/>
  <c r="AI13" i="2" s="1"/>
  <c r="L18" i="2"/>
  <c r="M18" i="2" s="1"/>
  <c r="AI18" i="2" s="1"/>
  <c r="AK18" i="2" s="1"/>
  <c r="F20" i="13" s="1"/>
  <c r="L17" i="2"/>
  <c r="M17" i="2" s="1"/>
  <c r="AI17" i="2" s="1"/>
  <c r="AK40" i="2" l="1"/>
  <c r="F17" i="4" s="1"/>
  <c r="AK5" i="2"/>
  <c r="F7" i="13" s="1"/>
  <c r="J40" i="5"/>
  <c r="K40" i="5" s="1"/>
  <c r="AK16" i="2"/>
  <c r="F18" i="13" s="1"/>
  <c r="AK49" i="2"/>
  <c r="F26" i="4" s="1"/>
  <c r="AK25" i="2"/>
  <c r="F27" i="13" s="1"/>
  <c r="AK17" i="2"/>
  <c r="F19" i="13" s="1"/>
  <c r="AK21" i="2"/>
  <c r="F23" i="13" s="1"/>
  <c r="AK46" i="2"/>
  <c r="F23" i="4" s="1"/>
  <c r="J39" i="5"/>
  <c r="K39" i="5" s="1"/>
  <c r="J38" i="5"/>
  <c r="K38" i="5" s="1"/>
  <c r="AK23" i="2"/>
  <c r="F25" i="13" s="1"/>
  <c r="I25" i="2"/>
  <c r="L10" i="2"/>
  <c r="M10" i="2" s="1"/>
  <c r="AI10" i="2" s="1"/>
  <c r="J13" i="5" s="1"/>
  <c r="K13" i="5" s="1"/>
  <c r="AK44" i="2"/>
  <c r="F21" i="4" s="1"/>
  <c r="AK6" i="2"/>
  <c r="F8" i="13" s="1"/>
  <c r="AK15" i="2"/>
  <c r="F17" i="13" s="1"/>
  <c r="C35" i="5"/>
  <c r="G9" i="4"/>
  <c r="L8" i="2"/>
  <c r="M8" i="2" s="1"/>
  <c r="AI8" i="2" s="1"/>
  <c r="AK45" i="2"/>
  <c r="F22" i="4" s="1"/>
  <c r="P32" i="2"/>
  <c r="I6" i="2"/>
  <c r="I23" i="2"/>
  <c r="AK34" i="2"/>
  <c r="F11" i="4" s="1"/>
  <c r="L26" i="2"/>
  <c r="M26" i="2" s="1"/>
  <c r="AI26" i="2" s="1"/>
  <c r="AK26" i="2" s="1"/>
  <c r="F28" i="13" s="1"/>
  <c r="L11" i="2"/>
  <c r="M11" i="2" s="1"/>
  <c r="AI11" i="2" s="1"/>
  <c r="J14" i="5" s="1"/>
  <c r="K14" i="5" s="1"/>
  <c r="L27" i="2"/>
  <c r="M27" i="2" s="1"/>
  <c r="AI27" i="2" s="1"/>
  <c r="AK27" i="2" s="1"/>
  <c r="F29" i="13" s="1"/>
  <c r="L47" i="2"/>
  <c r="M47" i="2" s="1"/>
  <c r="AI47" i="2" s="1"/>
  <c r="AK47" i="2" s="1"/>
  <c r="F24" i="4" s="1"/>
  <c r="I9" i="2"/>
  <c r="AB34" i="2"/>
  <c r="H37" i="5" s="1"/>
  <c r="AL32" i="2"/>
  <c r="J36" i="5"/>
  <c r="K36" i="5" s="1"/>
  <c r="L22" i="2"/>
  <c r="M22" i="2" s="1"/>
  <c r="AI22" i="2" s="1"/>
  <c r="AK22" i="2" s="1"/>
  <c r="F24" i="13" s="1"/>
  <c r="I44" i="2"/>
  <c r="V34" i="2"/>
  <c r="C37" i="5"/>
  <c r="C39" i="5"/>
  <c r="G13" i="4"/>
  <c r="AK43" i="2"/>
  <c r="F20" i="4" s="1"/>
  <c r="AB36" i="2"/>
  <c r="AK39" i="2"/>
  <c r="F16" i="4" s="1"/>
  <c r="H51" i="2"/>
  <c r="AK8" i="2"/>
  <c r="F10" i="13" s="1"/>
  <c r="P36" i="2"/>
  <c r="AK10" i="2"/>
  <c r="F12" i="13" s="1"/>
  <c r="AK11" i="2"/>
  <c r="F13" i="13" s="1"/>
  <c r="L19" i="2"/>
  <c r="M19" i="2" s="1"/>
  <c r="AI19" i="2" s="1"/>
  <c r="AK19" i="2" s="1"/>
  <c r="F21" i="13" s="1"/>
  <c r="AB32" i="2"/>
  <c r="J34" i="5"/>
  <c r="K34" i="5" s="1"/>
  <c r="L4" i="2"/>
  <c r="M4" i="2" s="1"/>
  <c r="AI4" i="2" s="1"/>
  <c r="AK4" i="2" s="1"/>
  <c r="F6" i="13" s="1"/>
  <c r="I4" i="2"/>
  <c r="AK13" i="2"/>
  <c r="F15" i="13" s="1"/>
  <c r="AK42" i="2"/>
  <c r="F19" i="4" s="1"/>
  <c r="AK48" i="2"/>
  <c r="F25" i="4" s="1"/>
  <c r="AK30" i="2"/>
  <c r="F7" i="4" s="1"/>
  <c r="L24" i="2"/>
  <c r="M24" i="2" s="1"/>
  <c r="AI24" i="2" s="1"/>
  <c r="AK24" i="2" s="1"/>
  <c r="F26" i="13" s="1"/>
  <c r="AK41" i="2"/>
  <c r="V36" i="2"/>
  <c r="F39" i="5" s="1"/>
  <c r="AK31" i="2"/>
  <c r="J8" i="5"/>
  <c r="K8" i="5" s="1"/>
  <c r="J16" i="5"/>
  <c r="K16" i="5" s="1"/>
  <c r="J45" i="5"/>
  <c r="K45" i="5" s="1"/>
  <c r="J18" i="5"/>
  <c r="K18" i="5" s="1"/>
  <c r="J47" i="5"/>
  <c r="K47" i="5" s="1"/>
  <c r="J21" i="5"/>
  <c r="K21" i="5" s="1"/>
  <c r="J46" i="5"/>
  <c r="K46" i="5" s="1"/>
  <c r="J23" i="5"/>
  <c r="K23" i="5" s="1"/>
  <c r="AL40" i="2"/>
  <c r="W29" i="2"/>
  <c r="Y29" i="2" s="1"/>
  <c r="Z29" i="2" s="1"/>
  <c r="D6" i="4" s="1"/>
  <c r="F32" i="5"/>
  <c r="W37" i="2"/>
  <c r="Y37" i="2" s="1"/>
  <c r="Z37" i="2" s="1"/>
  <c r="D14" i="4" s="1"/>
  <c r="F40" i="5"/>
  <c r="Q34" i="2"/>
  <c r="S34" i="2" s="1"/>
  <c r="T34" i="2" s="1"/>
  <c r="C11" i="4" s="1"/>
  <c r="D37" i="5"/>
  <c r="W35" i="2"/>
  <c r="Y35" i="2" s="1"/>
  <c r="Z35" i="2" s="1"/>
  <c r="D12" i="4" s="1"/>
  <c r="F38" i="5"/>
  <c r="AL35" i="2"/>
  <c r="AL7" i="2"/>
  <c r="AL9" i="2"/>
  <c r="W32" i="2"/>
  <c r="Y32" i="2" s="1"/>
  <c r="Z32" i="2" s="1"/>
  <c r="D9" i="4" s="1"/>
  <c r="F35" i="5"/>
  <c r="AC29" i="2"/>
  <c r="AE29" i="2" s="1"/>
  <c r="AF29" i="2" s="1"/>
  <c r="E6" i="4" s="1"/>
  <c r="H32" i="5"/>
  <c r="AC37" i="2"/>
  <c r="AE37" i="2" s="1"/>
  <c r="AF37" i="2" s="1"/>
  <c r="E14" i="4" s="1"/>
  <c r="H40" i="5"/>
  <c r="Q33" i="2"/>
  <c r="S33" i="2" s="1"/>
  <c r="T33" i="2" s="1"/>
  <c r="C10" i="4" s="1"/>
  <c r="D36" i="5"/>
  <c r="W36" i="2"/>
  <c r="Y36" i="2" s="1"/>
  <c r="Z36" i="2" s="1"/>
  <c r="D13" i="4" s="1"/>
  <c r="AC35" i="2"/>
  <c r="AE35" i="2" s="1"/>
  <c r="AF35" i="2" s="1"/>
  <c r="E12" i="4" s="1"/>
  <c r="H38" i="5"/>
  <c r="J26" i="5"/>
  <c r="K26" i="5" s="1"/>
  <c r="W31" i="2"/>
  <c r="Y31" i="2" s="1"/>
  <c r="Z31" i="2" s="1"/>
  <c r="D8" i="4" s="1"/>
  <c r="F34" i="5"/>
  <c r="J49" i="5"/>
  <c r="K49" i="5" s="1"/>
  <c r="AL18" i="2"/>
  <c r="AL5" i="2"/>
  <c r="AL14" i="2"/>
  <c r="AL19" i="2"/>
  <c r="AL47" i="2"/>
  <c r="AC32" i="2"/>
  <c r="AE32" i="2" s="1"/>
  <c r="AF32" i="2" s="1"/>
  <c r="E9" i="4" s="1"/>
  <c r="H35" i="5"/>
  <c r="Q29" i="2"/>
  <c r="S29" i="2" s="1"/>
  <c r="T29" i="2" s="1"/>
  <c r="C6" i="4" s="1"/>
  <c r="D32" i="5"/>
  <c r="Q37" i="2"/>
  <c r="S37" i="2" s="1"/>
  <c r="T37" i="2" s="1"/>
  <c r="C14" i="4" s="1"/>
  <c r="D40" i="5"/>
  <c r="W34" i="2"/>
  <c r="Y34" i="2" s="1"/>
  <c r="Z34" i="2" s="1"/>
  <c r="D11" i="4" s="1"/>
  <c r="F37" i="5"/>
  <c r="AC36" i="2"/>
  <c r="AE36" i="2" s="1"/>
  <c r="AF36" i="2" s="1"/>
  <c r="E13" i="4" s="1"/>
  <c r="H39" i="5"/>
  <c r="AC30" i="2"/>
  <c r="AE30" i="2" s="1"/>
  <c r="AF30" i="2" s="1"/>
  <c r="E7" i="4" s="1"/>
  <c r="H33" i="5"/>
  <c r="Q35" i="2"/>
  <c r="S35" i="2" s="1"/>
  <c r="T35" i="2" s="1"/>
  <c r="C12" i="4" s="1"/>
  <c r="D38" i="5"/>
  <c r="J11" i="5"/>
  <c r="K11" i="5" s="1"/>
  <c r="J17" i="5"/>
  <c r="K17" i="5" s="1"/>
  <c r="J9" i="5"/>
  <c r="K9" i="5" s="1"/>
  <c r="J50" i="5"/>
  <c r="K50" i="5" s="1"/>
  <c r="J28" i="5"/>
  <c r="K28" i="5" s="1"/>
  <c r="J42" i="5"/>
  <c r="K42" i="5" s="1"/>
  <c r="J10" i="5"/>
  <c r="K10" i="5" s="1"/>
  <c r="J15" i="5"/>
  <c r="K15" i="5" s="1"/>
  <c r="J44" i="5"/>
  <c r="K44" i="5" s="1"/>
  <c r="J24" i="5"/>
  <c r="K24" i="5" s="1"/>
  <c r="AL3" i="2"/>
  <c r="C28" i="5"/>
  <c r="AC33" i="2"/>
  <c r="AE33" i="2" s="1"/>
  <c r="AF33" i="2" s="1"/>
  <c r="E10" i="4" s="1"/>
  <c r="H36" i="5"/>
  <c r="W25" i="2"/>
  <c r="F28" i="5"/>
  <c r="AL29" i="2"/>
  <c r="AL36" i="2"/>
  <c r="AL33" i="2"/>
  <c r="J43" i="5"/>
  <c r="K43" i="5" s="1"/>
  <c r="W30" i="2"/>
  <c r="Y30" i="2" s="1"/>
  <c r="Z30" i="2" s="1"/>
  <c r="D7" i="4" s="1"/>
  <c r="F33" i="5"/>
  <c r="J52" i="5"/>
  <c r="K52" i="5" s="1"/>
  <c r="J6" i="5"/>
  <c r="K6" i="5" s="1"/>
  <c r="Q31" i="2"/>
  <c r="S31" i="2" s="1"/>
  <c r="T31" i="2" s="1"/>
  <c r="C8" i="4" s="1"/>
  <c r="D34" i="5"/>
  <c r="J12" i="5"/>
  <c r="K12" i="5" s="1"/>
  <c r="AL12" i="2"/>
  <c r="AL20" i="2"/>
  <c r="Q32" i="2"/>
  <c r="S32" i="2" s="1"/>
  <c r="T32" i="2" s="1"/>
  <c r="C9" i="4" s="1"/>
  <c r="D35" i="5"/>
  <c r="W33" i="2"/>
  <c r="Y33" i="2" s="1"/>
  <c r="Z33" i="2" s="1"/>
  <c r="D10" i="4" s="1"/>
  <c r="F36" i="5"/>
  <c r="AC34" i="2"/>
  <c r="AE34" i="2" s="1"/>
  <c r="AF34" i="2" s="1"/>
  <c r="E11" i="4" s="1"/>
  <c r="Q36" i="2"/>
  <c r="S36" i="2" s="1"/>
  <c r="T36" i="2" s="1"/>
  <c r="C13" i="4" s="1"/>
  <c r="D39" i="5"/>
  <c r="Q30" i="2"/>
  <c r="S30" i="2" s="1"/>
  <c r="T30" i="2" s="1"/>
  <c r="C7" i="4" s="1"/>
  <c r="D33" i="5"/>
  <c r="AL25" i="2"/>
  <c r="J51" i="5"/>
  <c r="K51" i="5" s="1"/>
  <c r="J20" i="5"/>
  <c r="K20" i="5" s="1"/>
  <c r="J19" i="5"/>
  <c r="K19" i="5" s="1"/>
  <c r="AL37" i="2"/>
  <c r="J48" i="5"/>
  <c r="K48" i="5" s="1"/>
  <c r="I34" i="5"/>
  <c r="AB17" i="2"/>
  <c r="H20" i="5" s="1"/>
  <c r="V17" i="2"/>
  <c r="V3" i="2"/>
  <c r="AB3" i="2"/>
  <c r="H6" i="5" s="1"/>
  <c r="V8" i="2"/>
  <c r="N46" i="2"/>
  <c r="V46" i="2"/>
  <c r="F49" i="5" s="1"/>
  <c r="AB46" i="2"/>
  <c r="H49" i="5" s="1"/>
  <c r="N41" i="2"/>
  <c r="G18" i="4" s="1"/>
  <c r="AB41" i="2"/>
  <c r="H44" i="5" s="1"/>
  <c r="V41" i="2"/>
  <c r="F44" i="5" s="1"/>
  <c r="N40" i="2"/>
  <c r="V40" i="2"/>
  <c r="AB40" i="2"/>
  <c r="H43" i="5" s="1"/>
  <c r="AC25" i="2"/>
  <c r="AD25" i="2"/>
  <c r="N39" i="2"/>
  <c r="G16" i="4" s="1"/>
  <c r="V39" i="2"/>
  <c r="F42" i="5" s="1"/>
  <c r="AB39" i="2"/>
  <c r="H42" i="5" s="1"/>
  <c r="V15" i="2"/>
  <c r="AB15" i="2"/>
  <c r="H18" i="5" s="1"/>
  <c r="AB10" i="2"/>
  <c r="H13" i="5" s="1"/>
  <c r="V12" i="2"/>
  <c r="AB12" i="2"/>
  <c r="H15" i="5" s="1"/>
  <c r="V21" i="2"/>
  <c r="AB21" i="2"/>
  <c r="H24" i="5" s="1"/>
  <c r="AB26" i="2"/>
  <c r="H29" i="5" s="1"/>
  <c r="AB16" i="2"/>
  <c r="H19" i="5" s="1"/>
  <c r="V16" i="2"/>
  <c r="V14" i="2"/>
  <c r="AB14" i="2"/>
  <c r="H17" i="5" s="1"/>
  <c r="AB6" i="2"/>
  <c r="H9" i="5" s="1"/>
  <c r="V6" i="2"/>
  <c r="AB19" i="2"/>
  <c r="H22" i="5" s="1"/>
  <c r="N47" i="2"/>
  <c r="G24" i="4" s="1"/>
  <c r="V47" i="2"/>
  <c r="AB47" i="2"/>
  <c r="H50" i="5" s="1"/>
  <c r="N44" i="2"/>
  <c r="G21" i="4" s="1"/>
  <c r="V44" i="2"/>
  <c r="F47" i="5" s="1"/>
  <c r="AB44" i="2"/>
  <c r="H47" i="5" s="1"/>
  <c r="N43" i="2"/>
  <c r="G20" i="4" s="1"/>
  <c r="V43" i="2"/>
  <c r="F46" i="5" s="1"/>
  <c r="AB43" i="2"/>
  <c r="H46" i="5" s="1"/>
  <c r="V20" i="2"/>
  <c r="AB20" i="2"/>
  <c r="H23" i="5" s="1"/>
  <c r="V27" i="2"/>
  <c r="AB27" i="2"/>
  <c r="H30" i="5" s="1"/>
  <c r="N45" i="2"/>
  <c r="G22" i="4" s="1"/>
  <c r="AB45" i="2"/>
  <c r="H48" i="5" s="1"/>
  <c r="V45" i="2"/>
  <c r="F48" i="5" s="1"/>
  <c r="AB18" i="2"/>
  <c r="H21" i="5" s="1"/>
  <c r="V18" i="2"/>
  <c r="V5" i="2"/>
  <c r="AB5" i="2"/>
  <c r="H8" i="5" s="1"/>
  <c r="V7" i="2"/>
  <c r="AB7" i="2"/>
  <c r="H10" i="5" s="1"/>
  <c r="V13" i="2"/>
  <c r="AB13" i="2"/>
  <c r="H16" i="5" s="1"/>
  <c r="V23" i="2"/>
  <c r="AB23" i="2"/>
  <c r="H26" i="5" s="1"/>
  <c r="AB24" i="2"/>
  <c r="H27" i="5" s="1"/>
  <c r="V24" i="2"/>
  <c r="V9" i="2"/>
  <c r="AB9" i="2"/>
  <c r="H12" i="5" s="1"/>
  <c r="N49" i="2"/>
  <c r="AB49" i="2"/>
  <c r="H52" i="5" s="1"/>
  <c r="V49" i="2"/>
  <c r="N42" i="2"/>
  <c r="G19" i="4" s="1"/>
  <c r="V42" i="2"/>
  <c r="F45" i="5" s="1"/>
  <c r="AB42" i="2"/>
  <c r="H45" i="5" s="1"/>
  <c r="N48" i="2"/>
  <c r="G25" i="4" s="1"/>
  <c r="V48" i="2"/>
  <c r="AB48" i="2"/>
  <c r="H51" i="5" s="1"/>
  <c r="N7" i="2"/>
  <c r="G9" i="13" s="1"/>
  <c r="N13" i="2"/>
  <c r="G15" i="13" s="1"/>
  <c r="N23" i="2"/>
  <c r="G25" i="13" s="1"/>
  <c r="N24" i="2"/>
  <c r="G26" i="13" s="1"/>
  <c r="N9" i="2"/>
  <c r="G11" i="13" s="1"/>
  <c r="N15" i="2"/>
  <c r="G17" i="13" s="1"/>
  <c r="N17" i="2"/>
  <c r="G19" i="13" s="1"/>
  <c r="N12" i="2"/>
  <c r="G14" i="13" s="1"/>
  <c r="N27" i="2"/>
  <c r="G29" i="13" s="1"/>
  <c r="N8" i="2"/>
  <c r="G10" i="13" s="1"/>
  <c r="N4" i="2"/>
  <c r="G6" i="13" s="1"/>
  <c r="N20" i="2"/>
  <c r="G22" i="13" s="1"/>
  <c r="N21" i="2"/>
  <c r="G23" i="13" s="1"/>
  <c r="N18" i="2"/>
  <c r="G20" i="13" s="1"/>
  <c r="N16" i="2"/>
  <c r="G18" i="13" s="1"/>
  <c r="N5" i="2"/>
  <c r="G7" i="13" s="1"/>
  <c r="N14" i="2"/>
  <c r="G16" i="13" s="1"/>
  <c r="N6" i="2"/>
  <c r="G8" i="13" s="1"/>
  <c r="N19" i="2"/>
  <c r="G21" i="13" s="1"/>
  <c r="N3" i="2"/>
  <c r="G5" i="13" s="1"/>
  <c r="AL34" i="2" l="1"/>
  <c r="AL13" i="2"/>
  <c r="AL15" i="2"/>
  <c r="AL27" i="2"/>
  <c r="AL23" i="2"/>
  <c r="AL30" i="2"/>
  <c r="AL21" i="2"/>
  <c r="AL16" i="2"/>
  <c r="AL8" i="2"/>
  <c r="W43" i="2"/>
  <c r="Y43" i="2" s="1"/>
  <c r="Z43" i="2" s="1"/>
  <c r="D20" i="4" s="1"/>
  <c r="AL17" i="2"/>
  <c r="AL49" i="2"/>
  <c r="AL46" i="2"/>
  <c r="W45" i="2"/>
  <c r="Y45" i="2" s="1"/>
  <c r="Z45" i="2" s="1"/>
  <c r="D22" i="4" s="1"/>
  <c r="AL45" i="2"/>
  <c r="AL44" i="2"/>
  <c r="AB22" i="2"/>
  <c r="H25" i="5" s="1"/>
  <c r="AL22" i="2"/>
  <c r="J29" i="5"/>
  <c r="K29" i="5" s="1"/>
  <c r="AL26" i="2"/>
  <c r="AL42" i="2"/>
  <c r="N22" i="2"/>
  <c r="G24" i="13" s="1"/>
  <c r="O3" i="2"/>
  <c r="V19" i="2"/>
  <c r="W19" i="2" s="1"/>
  <c r="V26" i="2"/>
  <c r="AB8" i="2"/>
  <c r="H11" i="5" s="1"/>
  <c r="J22" i="5"/>
  <c r="K22" i="5" s="1"/>
  <c r="J25" i="5"/>
  <c r="K25" i="5" s="1"/>
  <c r="J30" i="5"/>
  <c r="K30" i="5" s="1"/>
  <c r="N26" i="2"/>
  <c r="G28" i="13" s="1"/>
  <c r="N10" i="2"/>
  <c r="G12" i="13" s="1"/>
  <c r="V10" i="2"/>
  <c r="F13" i="5" s="1"/>
  <c r="V22" i="2"/>
  <c r="AL43" i="2"/>
  <c r="AL6" i="2"/>
  <c r="V4" i="2"/>
  <c r="F7" i="5" s="1"/>
  <c r="AB11" i="2"/>
  <c r="H14" i="5" s="1"/>
  <c r="J7" i="5"/>
  <c r="K7" i="5" s="1"/>
  <c r="P49" i="2"/>
  <c r="G26" i="4"/>
  <c r="P46" i="2"/>
  <c r="Q46" i="2" s="1"/>
  <c r="S46" i="2" s="1"/>
  <c r="T46" i="2" s="1"/>
  <c r="C23" i="4" s="1"/>
  <c r="G23" i="4"/>
  <c r="V11" i="2"/>
  <c r="F14" i="5" s="1"/>
  <c r="AL4" i="2"/>
  <c r="AL31" i="2"/>
  <c r="F8" i="4"/>
  <c r="N11" i="2"/>
  <c r="G13" i="13" s="1"/>
  <c r="AB4" i="2"/>
  <c r="H7" i="5" s="1"/>
  <c r="P40" i="2"/>
  <c r="Q40" i="2" s="1"/>
  <c r="S40" i="2" s="1"/>
  <c r="T40" i="2" s="1"/>
  <c r="C17" i="4" s="1"/>
  <c r="G17" i="4"/>
  <c r="AL48" i="2"/>
  <c r="AL41" i="2"/>
  <c r="F18" i="4"/>
  <c r="J27" i="5"/>
  <c r="K27" i="5" s="1"/>
  <c r="AL39" i="2"/>
  <c r="AL10" i="2"/>
  <c r="AL11" i="2"/>
  <c r="I51" i="2"/>
  <c r="AL24" i="2"/>
  <c r="W41" i="2"/>
  <c r="Y41" i="2" s="1"/>
  <c r="Z41" i="2" s="1"/>
  <c r="P22" i="2"/>
  <c r="P8" i="2"/>
  <c r="P3" i="2"/>
  <c r="P14" i="2"/>
  <c r="P21" i="2"/>
  <c r="P5" i="2"/>
  <c r="P20" i="2"/>
  <c r="P23" i="2"/>
  <c r="P27" i="2"/>
  <c r="P7" i="2"/>
  <c r="P17" i="2"/>
  <c r="P19" i="2"/>
  <c r="P16" i="2"/>
  <c r="P9" i="2"/>
  <c r="P26" i="2"/>
  <c r="P4" i="2"/>
  <c r="P15" i="2"/>
  <c r="P25" i="2"/>
  <c r="P11" i="2"/>
  <c r="P12" i="2"/>
  <c r="P10" i="2"/>
  <c r="P6" i="2"/>
  <c r="P13" i="2"/>
  <c r="P18" i="2"/>
  <c r="P24" i="2"/>
  <c r="Q49" i="2"/>
  <c r="S49" i="2" s="1"/>
  <c r="T49" i="2" s="1"/>
  <c r="C26" i="4" s="1"/>
  <c r="D52" i="5"/>
  <c r="C6" i="5"/>
  <c r="W5" i="2"/>
  <c r="F8" i="5"/>
  <c r="C50" i="5"/>
  <c r="W21" i="2"/>
  <c r="F24" i="5"/>
  <c r="C49" i="5"/>
  <c r="W11" i="2"/>
  <c r="G36" i="5"/>
  <c r="I36" i="5"/>
  <c r="C22" i="5"/>
  <c r="C23" i="5"/>
  <c r="C15" i="5"/>
  <c r="P47" i="2"/>
  <c r="C16" i="5"/>
  <c r="P45" i="2"/>
  <c r="C48" i="5"/>
  <c r="C47" i="5"/>
  <c r="W40" i="2"/>
  <c r="Y40" i="2" s="1"/>
  <c r="Z40" i="2" s="1"/>
  <c r="D17" i="4" s="1"/>
  <c r="F43" i="5"/>
  <c r="C44" i="5"/>
  <c r="E34" i="5"/>
  <c r="G33" i="5"/>
  <c r="I33" i="5"/>
  <c r="G37" i="5"/>
  <c r="E32" i="5"/>
  <c r="I38" i="5"/>
  <c r="E36" i="5"/>
  <c r="I32" i="5"/>
  <c r="G38" i="5"/>
  <c r="G40" i="5"/>
  <c r="C9" i="5"/>
  <c r="C21" i="5"/>
  <c r="C7" i="5"/>
  <c r="W44" i="2"/>
  <c r="Y44" i="2" s="1"/>
  <c r="Z44" i="2" s="1"/>
  <c r="D21" i="4" s="1"/>
  <c r="C25" i="5"/>
  <c r="C12" i="5"/>
  <c r="C10" i="5"/>
  <c r="P48" i="2"/>
  <c r="C51" i="5"/>
  <c r="W49" i="2"/>
  <c r="Y49" i="2" s="1"/>
  <c r="Z49" i="2" s="1"/>
  <c r="D26" i="4" s="1"/>
  <c r="F52" i="5"/>
  <c r="W9" i="2"/>
  <c r="F12" i="5"/>
  <c r="W23" i="2"/>
  <c r="F26" i="5"/>
  <c r="W7" i="2"/>
  <c r="F10" i="5"/>
  <c r="P43" i="2"/>
  <c r="C46" i="5"/>
  <c r="W14" i="2"/>
  <c r="F17" i="5"/>
  <c r="W12" i="2"/>
  <c r="F15" i="5"/>
  <c r="W15" i="2"/>
  <c r="F18" i="5"/>
  <c r="C43" i="5"/>
  <c r="W8" i="2"/>
  <c r="F11" i="5"/>
  <c r="W3" i="2"/>
  <c r="F6" i="5"/>
  <c r="E33" i="5"/>
  <c r="I37" i="5"/>
  <c r="E35" i="5"/>
  <c r="G34" i="5"/>
  <c r="D49" i="5"/>
  <c r="C8" i="5"/>
  <c r="C24" i="5"/>
  <c r="C30" i="5"/>
  <c r="C14" i="5"/>
  <c r="C18" i="5"/>
  <c r="C26" i="5"/>
  <c r="C52" i="5"/>
  <c r="W13" i="2"/>
  <c r="F16" i="5"/>
  <c r="E39" i="5"/>
  <c r="D43" i="5"/>
  <c r="C19" i="5"/>
  <c r="C11" i="5"/>
  <c r="W48" i="2"/>
  <c r="Y48" i="2" s="1"/>
  <c r="Z48" i="2" s="1"/>
  <c r="D25" i="4" s="1"/>
  <c r="F51" i="5"/>
  <c r="P42" i="2"/>
  <c r="C45" i="5"/>
  <c r="W18" i="2"/>
  <c r="F21" i="5"/>
  <c r="W20" i="2"/>
  <c r="F23" i="5"/>
  <c r="W26" i="2"/>
  <c r="F29" i="5"/>
  <c r="C42" i="5"/>
  <c r="W17" i="2"/>
  <c r="F20" i="5"/>
  <c r="P41" i="2"/>
  <c r="C17" i="5"/>
  <c r="C13" i="5"/>
  <c r="P39" i="2"/>
  <c r="P44" i="2"/>
  <c r="C20" i="5"/>
  <c r="C27" i="5"/>
  <c r="W24" i="2"/>
  <c r="F27" i="5"/>
  <c r="W27" i="2"/>
  <c r="F30" i="5"/>
  <c r="W4" i="2"/>
  <c r="W47" i="2"/>
  <c r="Y47" i="2" s="1"/>
  <c r="Z47" i="2" s="1"/>
  <c r="D24" i="4" s="1"/>
  <c r="F50" i="5"/>
  <c r="W6" i="2"/>
  <c r="F9" i="5"/>
  <c r="W16" i="2"/>
  <c r="F19" i="5"/>
  <c r="W10" i="2"/>
  <c r="W22" i="2"/>
  <c r="F25" i="5"/>
  <c r="E38" i="5"/>
  <c r="I39" i="5"/>
  <c r="E40" i="5"/>
  <c r="I35" i="5"/>
  <c r="G39" i="5"/>
  <c r="I40" i="5"/>
  <c r="G35" i="5"/>
  <c r="E37" i="5"/>
  <c r="G32" i="5"/>
  <c r="AC9" i="2"/>
  <c r="AD9" i="2"/>
  <c r="AC7" i="2"/>
  <c r="AD7" i="2"/>
  <c r="AC18" i="2"/>
  <c r="AD18" i="2"/>
  <c r="AC27" i="2"/>
  <c r="AD27" i="2"/>
  <c r="AC43" i="2"/>
  <c r="AD43" i="2"/>
  <c r="AC6" i="2"/>
  <c r="AD6" i="2"/>
  <c r="AC16" i="2"/>
  <c r="AD16" i="2"/>
  <c r="AC46" i="2"/>
  <c r="AD46" i="2"/>
  <c r="AC17" i="2"/>
  <c r="AD17" i="2"/>
  <c r="AC12" i="2"/>
  <c r="AD12" i="2"/>
  <c r="AC39" i="2"/>
  <c r="AD39" i="2"/>
  <c r="AC8" i="2"/>
  <c r="AC3" i="2"/>
  <c r="AD3" i="2"/>
  <c r="AC23" i="2"/>
  <c r="AD23" i="2"/>
  <c r="AC48" i="2"/>
  <c r="AD48" i="2"/>
  <c r="AC24" i="2"/>
  <c r="AD24" i="2"/>
  <c r="AC45" i="2"/>
  <c r="AD45" i="2"/>
  <c r="AC20" i="2"/>
  <c r="AD20" i="2"/>
  <c r="AC47" i="2"/>
  <c r="AD47" i="2"/>
  <c r="AC19" i="2"/>
  <c r="AD19" i="2"/>
  <c r="AC26" i="2"/>
  <c r="AD26" i="2"/>
  <c r="AC10" i="2"/>
  <c r="AD10" i="2"/>
  <c r="AC40" i="2"/>
  <c r="AD40" i="2"/>
  <c r="AC41" i="2"/>
  <c r="AD41" i="2"/>
  <c r="AC22" i="2"/>
  <c r="AD22" i="2"/>
  <c r="AC44" i="2"/>
  <c r="AD44" i="2"/>
  <c r="AC42" i="2"/>
  <c r="AD42" i="2"/>
  <c r="AC49" i="2"/>
  <c r="AD49" i="2"/>
  <c r="AC13" i="2"/>
  <c r="AD13" i="2"/>
  <c r="AC5" i="2"/>
  <c r="AD5" i="2"/>
  <c r="AC14" i="2"/>
  <c r="AD14" i="2"/>
  <c r="AC21" i="2"/>
  <c r="AD21" i="2"/>
  <c r="AC15" i="2"/>
  <c r="AD15" i="2"/>
  <c r="AD11" i="2"/>
  <c r="W46" i="2"/>
  <c r="Y46" i="2" s="1"/>
  <c r="Z46" i="2" s="1"/>
  <c r="D23" i="4" s="1"/>
  <c r="W42" i="2"/>
  <c r="Y42" i="2" s="1"/>
  <c r="Z42" i="2" s="1"/>
  <c r="D19" i="4" s="1"/>
  <c r="W39" i="2"/>
  <c r="R20" i="2"/>
  <c r="R16" i="2"/>
  <c r="R24" i="2"/>
  <c r="R12" i="2"/>
  <c r="R8" i="2"/>
  <c r="R4" i="2"/>
  <c r="R14" i="2"/>
  <c r="R11" i="2"/>
  <c r="R27" i="2"/>
  <c r="R17" i="2"/>
  <c r="R6" i="2"/>
  <c r="R3" i="2"/>
  <c r="R13" i="2"/>
  <c r="R18" i="2"/>
  <c r="R15" i="2"/>
  <c r="R10" i="2"/>
  <c r="R5" i="2"/>
  <c r="R21" i="2"/>
  <c r="R26" i="2"/>
  <c r="R19" i="2"/>
  <c r="R22" i="2"/>
  <c r="R9" i="2"/>
  <c r="R25" i="2"/>
  <c r="R7" i="2"/>
  <c r="R23" i="2"/>
  <c r="G48" i="5" l="1"/>
  <c r="G46" i="5"/>
  <c r="AC4" i="2"/>
  <c r="AC51" i="2" s="1"/>
  <c r="AC53" i="2" s="1"/>
  <c r="AE16" i="2" s="1"/>
  <c r="F22" i="5"/>
  <c r="AD4" i="2"/>
  <c r="AD8" i="2"/>
  <c r="C29" i="5"/>
  <c r="AC11" i="2"/>
  <c r="G44" i="5"/>
  <c r="D18" i="4"/>
  <c r="AL51" i="2"/>
  <c r="Q23" i="2"/>
  <c r="D26" i="5"/>
  <c r="Q5" i="2"/>
  <c r="D8" i="5"/>
  <c r="Q14" i="2"/>
  <c r="D17" i="5"/>
  <c r="E49" i="5"/>
  <c r="G50" i="5"/>
  <c r="G51" i="5"/>
  <c r="Q48" i="2"/>
  <c r="S48" i="2" s="1"/>
  <c r="T48" i="2" s="1"/>
  <c r="C25" i="4" s="1"/>
  <c r="D51" i="5"/>
  <c r="Q11" i="2"/>
  <c r="D14" i="5"/>
  <c r="Q16" i="2"/>
  <c r="D19" i="5"/>
  <c r="Q25" i="2"/>
  <c r="D28" i="5"/>
  <c r="G52" i="5"/>
  <c r="G43" i="5"/>
  <c r="Q47" i="2"/>
  <c r="S47" i="2" s="1"/>
  <c r="T47" i="2" s="1"/>
  <c r="C24" i="4" s="1"/>
  <c r="D50" i="5"/>
  <c r="Q15" i="2"/>
  <c r="D18" i="5"/>
  <c r="Q4" i="2"/>
  <c r="D7" i="5"/>
  <c r="Q20" i="2"/>
  <c r="D23" i="5"/>
  <c r="Q13" i="2"/>
  <c r="D16" i="5"/>
  <c r="Q6" i="2"/>
  <c r="D9" i="5"/>
  <c r="Q22" i="2"/>
  <c r="D25" i="5"/>
  <c r="G45" i="5"/>
  <c r="E52" i="5"/>
  <c r="E43" i="5"/>
  <c r="Q42" i="2"/>
  <c r="S42" i="2" s="1"/>
  <c r="T42" i="2" s="1"/>
  <c r="C19" i="4" s="1"/>
  <c r="D45" i="5"/>
  <c r="Q45" i="2"/>
  <c r="S45" i="2" s="1"/>
  <c r="T45" i="2" s="1"/>
  <c r="C22" i="4" s="1"/>
  <c r="D48" i="5"/>
  <c r="Q7" i="2"/>
  <c r="D10" i="5"/>
  <c r="Q12" i="2"/>
  <c r="D15" i="5"/>
  <c r="Q21" i="2"/>
  <c r="D24" i="5"/>
  <c r="Q39" i="2"/>
  <c r="S39" i="2" s="1"/>
  <c r="T39" i="2" s="1"/>
  <c r="C16" i="4" s="1"/>
  <c r="D42" i="5"/>
  <c r="Q27" i="2"/>
  <c r="D30" i="5"/>
  <c r="Q9" i="2"/>
  <c r="D12" i="5"/>
  <c r="Q18" i="2"/>
  <c r="D21" i="5"/>
  <c r="Q43" i="2"/>
  <c r="S43" i="2" s="1"/>
  <c r="T43" i="2" s="1"/>
  <c r="C20" i="4" s="1"/>
  <c r="D46" i="5"/>
  <c r="Q3" i="2"/>
  <c r="D6" i="5"/>
  <c r="Q19" i="2"/>
  <c r="D22" i="5"/>
  <c r="Q8" i="2"/>
  <c r="D11" i="5"/>
  <c r="Q24" i="2"/>
  <c r="D27" i="5"/>
  <c r="Q17" i="2"/>
  <c r="D20" i="5"/>
  <c r="Q10" i="2"/>
  <c r="D13" i="5"/>
  <c r="Q26" i="2"/>
  <c r="D29" i="5"/>
  <c r="G49" i="5"/>
  <c r="Q44" i="2"/>
  <c r="S44" i="2" s="1"/>
  <c r="T44" i="2" s="1"/>
  <c r="C21" i="4" s="1"/>
  <c r="D47" i="5"/>
  <c r="Q41" i="2"/>
  <c r="S41" i="2" s="1"/>
  <c r="T41" i="2" s="1"/>
  <c r="C18" i="4" s="1"/>
  <c r="D44" i="5"/>
  <c r="G47" i="5"/>
  <c r="Y39" i="2"/>
  <c r="Z39" i="2" s="1"/>
  <c r="D16" i="4" s="1"/>
  <c r="W51" i="2"/>
  <c r="W53" i="2" s="1"/>
  <c r="AF16" i="2" l="1"/>
  <c r="E18" i="13" s="1"/>
  <c r="Q51" i="2"/>
  <c r="Q53" i="2" s="1"/>
  <c r="S24" i="2" s="1"/>
  <c r="G42" i="5"/>
  <c r="E44" i="5"/>
  <c r="E46" i="5"/>
  <c r="E48" i="5"/>
  <c r="E42" i="5"/>
  <c r="E47" i="5"/>
  <c r="E45" i="5"/>
  <c r="E50" i="5"/>
  <c r="E51" i="5"/>
  <c r="AE46" i="2"/>
  <c r="AF46" i="2" s="1"/>
  <c r="E23" i="4" s="1"/>
  <c r="AE48" i="2"/>
  <c r="AF48" i="2" s="1"/>
  <c r="E25" i="4" s="1"/>
  <c r="AE5" i="2"/>
  <c r="AE20" i="2"/>
  <c r="AE13" i="2"/>
  <c r="AE7" i="2"/>
  <c r="AE40" i="2"/>
  <c r="AF40" i="2" s="1"/>
  <c r="E17" i="4" s="1"/>
  <c r="AE10" i="2"/>
  <c r="AE25" i="2"/>
  <c r="AE6" i="2"/>
  <c r="AE23" i="2"/>
  <c r="AE26" i="2"/>
  <c r="AE49" i="2"/>
  <c r="AF49" i="2" s="1"/>
  <c r="E26" i="4" s="1"/>
  <c r="AE43" i="2"/>
  <c r="AF43" i="2" s="1"/>
  <c r="E20" i="4" s="1"/>
  <c r="AE24" i="2"/>
  <c r="AE42" i="2"/>
  <c r="AF42" i="2" s="1"/>
  <c r="E19" i="4" s="1"/>
  <c r="AE3" i="2"/>
  <c r="AE4" i="2"/>
  <c r="AE47" i="2"/>
  <c r="AF47" i="2" s="1"/>
  <c r="E24" i="4" s="1"/>
  <c r="AE11" i="2"/>
  <c r="AE27" i="2"/>
  <c r="AE39" i="2"/>
  <c r="AF39" i="2" s="1"/>
  <c r="E16" i="4" s="1"/>
  <c r="AE41" i="2"/>
  <c r="AF41" i="2" s="1"/>
  <c r="E18" i="4" s="1"/>
  <c r="AE15" i="2"/>
  <c r="AE8" i="2"/>
  <c r="AE44" i="2"/>
  <c r="AF44" i="2" s="1"/>
  <c r="E21" i="4" s="1"/>
  <c r="AE18" i="2"/>
  <c r="AE12" i="2"/>
  <c r="AE45" i="2"/>
  <c r="AF45" i="2" s="1"/>
  <c r="E22" i="4" s="1"/>
  <c r="AE22" i="2"/>
  <c r="AE21" i="2"/>
  <c r="AE9" i="2"/>
  <c r="AE17" i="2"/>
  <c r="AE19" i="2"/>
  <c r="AE14" i="2"/>
  <c r="Y18" i="2"/>
  <c r="Y25" i="2"/>
  <c r="Y15" i="2"/>
  <c r="Y8" i="2"/>
  <c r="Y19" i="2"/>
  <c r="Y24" i="2"/>
  <c r="Y5" i="2"/>
  <c r="Y27" i="2"/>
  <c r="Y22" i="2"/>
  <c r="Y7" i="2"/>
  <c r="Y10" i="2"/>
  <c r="Y17" i="2"/>
  <c r="Y4" i="2"/>
  <c r="Y23" i="2"/>
  <c r="Y26" i="2"/>
  <c r="Y11" i="2"/>
  <c r="Y20" i="2"/>
  <c r="Y6" i="2"/>
  <c r="Y3" i="2"/>
  <c r="Y21" i="2"/>
  <c r="Y9" i="2"/>
  <c r="Y14" i="2"/>
  <c r="Y12" i="2"/>
  <c r="Y16" i="2"/>
  <c r="Y13" i="2"/>
  <c r="S7" i="2"/>
  <c r="S11" i="2"/>
  <c r="S20" i="2" l="1"/>
  <c r="S19" i="2"/>
  <c r="T19" i="2" s="1"/>
  <c r="C21" i="13" s="1"/>
  <c r="S22" i="2"/>
  <c r="S13" i="2"/>
  <c r="T13" i="2" s="1"/>
  <c r="C15" i="13" s="1"/>
  <c r="S5" i="2"/>
  <c r="S26" i="2"/>
  <c r="T26" i="2" s="1"/>
  <c r="C28" i="13" s="1"/>
  <c r="S9" i="2"/>
  <c r="T9" i="2" s="1"/>
  <c r="C11" i="13" s="1"/>
  <c r="I19" i="5"/>
  <c r="Z23" i="2"/>
  <c r="D25" i="13" s="1"/>
  <c r="Z14" i="2"/>
  <c r="D16" i="13" s="1"/>
  <c r="Z24" i="2"/>
  <c r="D26" i="13" s="1"/>
  <c r="AF8" i="2"/>
  <c r="E10" i="13" s="1"/>
  <c r="AF25" i="2"/>
  <c r="E27" i="13" s="1"/>
  <c r="Z4" i="2"/>
  <c r="D6" i="13" s="1"/>
  <c r="Z6" i="2"/>
  <c r="D8" i="13" s="1"/>
  <c r="Z25" i="2"/>
  <c r="D27" i="13" s="1"/>
  <c r="T7" i="2"/>
  <c r="C9" i="13" s="1"/>
  <c r="Z13" i="2"/>
  <c r="D15" i="13" s="1"/>
  <c r="Z9" i="2"/>
  <c r="D11" i="13" s="1"/>
  <c r="Z19" i="2"/>
  <c r="D21" i="13" s="1"/>
  <c r="AF9" i="2"/>
  <c r="E11" i="13" s="1"/>
  <c r="AF15" i="2"/>
  <c r="E17" i="13" s="1"/>
  <c r="AF11" i="2"/>
  <c r="E13" i="13" s="1"/>
  <c r="AF26" i="2"/>
  <c r="E28" i="13" s="1"/>
  <c r="AF20" i="2"/>
  <c r="E22" i="13" s="1"/>
  <c r="S10" i="2"/>
  <c r="Z16" i="2"/>
  <c r="D18" i="13" s="1"/>
  <c r="Z11" i="2"/>
  <c r="D13" i="13" s="1"/>
  <c r="Z8" i="2"/>
  <c r="D10" i="13" s="1"/>
  <c r="AF21" i="2"/>
  <c r="E23" i="13" s="1"/>
  <c r="AF24" i="2"/>
  <c r="E26" i="13" s="1"/>
  <c r="AF5" i="2"/>
  <c r="E7" i="13" s="1"/>
  <c r="T11" i="2"/>
  <c r="C13" i="13" s="1"/>
  <c r="T22" i="2"/>
  <c r="C24" i="13" s="1"/>
  <c r="Z7" i="2"/>
  <c r="D9" i="13" s="1"/>
  <c r="AF17" i="2"/>
  <c r="E19" i="13" s="1"/>
  <c r="AF27" i="2"/>
  <c r="E29" i="13" s="1"/>
  <c r="AF13" i="2"/>
  <c r="E15" i="13" s="1"/>
  <c r="T20" i="2"/>
  <c r="C22" i="13" s="1"/>
  <c r="Z20" i="2"/>
  <c r="D22" i="13" s="1"/>
  <c r="Z22" i="2"/>
  <c r="D24" i="13" s="1"/>
  <c r="Z18" i="2"/>
  <c r="D20" i="13" s="1"/>
  <c r="AF12" i="2"/>
  <c r="E14" i="13" s="1"/>
  <c r="AF10" i="2"/>
  <c r="E12" i="13" s="1"/>
  <c r="T24" i="2"/>
  <c r="C26" i="13" s="1"/>
  <c r="S4" i="2"/>
  <c r="S21" i="2"/>
  <c r="S6" i="2"/>
  <c r="S23" i="2"/>
  <c r="Z21" i="2"/>
  <c r="D23" i="13" s="1"/>
  <c r="Z17" i="2"/>
  <c r="D19" i="13" s="1"/>
  <c r="Z27" i="2"/>
  <c r="D29" i="13" s="1"/>
  <c r="AF14" i="2"/>
  <c r="E16" i="13" s="1"/>
  <c r="AF18" i="2"/>
  <c r="E20" i="13" s="1"/>
  <c r="AF23" i="2"/>
  <c r="E25" i="13" s="1"/>
  <c r="S16" i="2"/>
  <c r="S8" i="2"/>
  <c r="S25" i="2"/>
  <c r="S15" i="2"/>
  <c r="S3" i="2"/>
  <c r="Z12" i="2"/>
  <c r="D14" i="13" s="1"/>
  <c r="Z26" i="2"/>
  <c r="D28" i="13" s="1"/>
  <c r="Z10" i="2"/>
  <c r="D12" i="13" s="1"/>
  <c r="Z5" i="2"/>
  <c r="D7" i="13" s="1"/>
  <c r="Z15" i="2"/>
  <c r="D17" i="13" s="1"/>
  <c r="AF19" i="2"/>
  <c r="E21" i="13" s="1"/>
  <c r="AF22" i="2"/>
  <c r="E24" i="13" s="1"/>
  <c r="AF4" i="2"/>
  <c r="E6" i="13" s="1"/>
  <c r="AF6" i="2"/>
  <c r="E8" i="13" s="1"/>
  <c r="AF7" i="2"/>
  <c r="E9" i="13" s="1"/>
  <c r="S18" i="2"/>
  <c r="S27" i="2"/>
  <c r="S12" i="2"/>
  <c r="S17" i="2"/>
  <c r="S14" i="2"/>
  <c r="I23" i="5"/>
  <c r="I47" i="5"/>
  <c r="I50" i="5"/>
  <c r="G17" i="5"/>
  <c r="G26" i="5"/>
  <c r="I48" i="5"/>
  <c r="I42" i="5"/>
  <c r="I46" i="5"/>
  <c r="I51" i="5"/>
  <c r="I45" i="5"/>
  <c r="I44" i="5"/>
  <c r="I43" i="5"/>
  <c r="G7" i="5"/>
  <c r="I52" i="5"/>
  <c r="I49" i="5"/>
  <c r="AF3" i="2"/>
  <c r="E5" i="13" s="1"/>
  <c r="AE51" i="2"/>
  <c r="Z3" i="2"/>
  <c r="D5" i="13" s="1"/>
  <c r="Y51" i="2"/>
  <c r="G22" i="5" l="1"/>
  <c r="I14" i="5"/>
  <c r="I28" i="5"/>
  <c r="G18" i="5"/>
  <c r="G27" i="5"/>
  <c r="G14" i="5"/>
  <c r="G15" i="5"/>
  <c r="I29" i="5"/>
  <c r="T5" i="2"/>
  <c r="C7" i="13" s="1"/>
  <c r="I12" i="5"/>
  <c r="G12" i="5"/>
  <c r="G13" i="5"/>
  <c r="G8" i="5"/>
  <c r="E27" i="5"/>
  <c r="I15" i="5"/>
  <c r="G28" i="5"/>
  <c r="G25" i="5"/>
  <c r="G20" i="5"/>
  <c r="I8" i="5"/>
  <c r="I25" i="5"/>
  <c r="I9" i="5"/>
  <c r="I26" i="5"/>
  <c r="T17" i="2"/>
  <c r="C19" i="13" s="1"/>
  <c r="T3" i="2"/>
  <c r="C5" i="13" s="1"/>
  <c r="I21" i="5"/>
  <c r="T10" i="2"/>
  <c r="C12" i="13" s="1"/>
  <c r="I30" i="5"/>
  <c r="G11" i="5"/>
  <c r="I10" i="5"/>
  <c r="G29" i="5"/>
  <c r="G19" i="5"/>
  <c r="T25" i="2"/>
  <c r="C27" i="13" s="1"/>
  <c r="T16" i="2"/>
  <c r="C18" i="13" s="1"/>
  <c r="T4" i="2"/>
  <c r="C6" i="13" s="1"/>
  <c r="I27" i="5"/>
  <c r="I13" i="5"/>
  <c r="T12" i="2"/>
  <c r="C14" i="13" s="1"/>
  <c r="T15" i="2"/>
  <c r="C17" i="13" s="1"/>
  <c r="T23" i="2"/>
  <c r="C25" i="13" s="1"/>
  <c r="G21" i="5"/>
  <c r="G23" i="5"/>
  <c r="G16" i="5"/>
  <c r="I18" i="5"/>
  <c r="G24" i="5"/>
  <c r="G10" i="5"/>
  <c r="G9" i="5"/>
  <c r="I22" i="5"/>
  <c r="G30" i="5"/>
  <c r="T27" i="2"/>
  <c r="C29" i="13" s="1"/>
  <c r="T6" i="2"/>
  <c r="C8" i="13" s="1"/>
  <c r="I16" i="5"/>
  <c r="I24" i="5"/>
  <c r="I7" i="5"/>
  <c r="I11" i="5"/>
  <c r="I20" i="5"/>
  <c r="I17" i="5"/>
  <c r="T14" i="2"/>
  <c r="C16" i="13" s="1"/>
  <c r="T18" i="2"/>
  <c r="C20" i="13" s="1"/>
  <c r="T8" i="2"/>
  <c r="C10" i="13" s="1"/>
  <c r="T21" i="2"/>
  <c r="C23" i="13" s="1"/>
  <c r="S51" i="2"/>
  <c r="E22" i="5"/>
  <c r="E23" i="5"/>
  <c r="E12" i="5"/>
  <c r="E29" i="5"/>
  <c r="E20" i="5"/>
  <c r="E10" i="5"/>
  <c r="E14" i="5"/>
  <c r="G6" i="5"/>
  <c r="E16" i="5"/>
  <c r="E8" i="5"/>
  <c r="E28" i="5"/>
  <c r="E25" i="5"/>
  <c r="I6" i="5"/>
  <c r="E9" i="5" l="1"/>
  <c r="E13" i="5"/>
  <c r="E7" i="5"/>
  <c r="E26" i="5"/>
  <c r="E21" i="5"/>
  <c r="E18" i="5"/>
  <c r="E15" i="5"/>
  <c r="E19" i="5"/>
  <c r="E11" i="5"/>
  <c r="E24" i="5"/>
  <c r="E30" i="5"/>
  <c r="E6" i="5"/>
  <c r="E17" i="5"/>
</calcChain>
</file>

<file path=xl/comments1.xml><?xml version="1.0" encoding="utf-8"?>
<comments xmlns="http://schemas.openxmlformats.org/spreadsheetml/2006/main">
  <authors>
    <author>Author</author>
  </authors>
  <commentList>
    <comment ref="F25" authorId="0">
      <text>
        <r>
          <rPr>
            <b/>
            <sz val="8"/>
            <color indexed="81"/>
            <rFont val="Tahoma"/>
            <family val="2"/>
          </rPr>
          <t>Author:</t>
        </r>
        <r>
          <rPr>
            <sz val="8"/>
            <color indexed="81"/>
            <rFont val="Tahoma"/>
            <family val="2"/>
          </rPr>
          <t xml:space="preserve">
Higher than under either the status quo or the 'no transition' version of Application A - in large part because Rayonier is subject to deeper connection charges for a post-2016 investment, which apply from 2017 with no phase-in.</t>
        </r>
      </text>
    </comment>
  </commentList>
</comments>
</file>

<file path=xl/sharedStrings.xml><?xml version="1.0" encoding="utf-8"?>
<sst xmlns="http://schemas.openxmlformats.org/spreadsheetml/2006/main" count="807" uniqueCount="144">
  <si>
    <t>new</t>
  </si>
  <si>
    <t>customer</t>
  </si>
  <si>
    <t>AoB</t>
  </si>
  <si>
    <t>Alpine Energy</t>
  </si>
  <si>
    <t>Aurora Energy</t>
  </si>
  <si>
    <t>Buller Electricity</t>
  </si>
  <si>
    <t>CHH</t>
  </si>
  <si>
    <t>Contact</t>
  </si>
  <si>
    <t>Counties Power</t>
  </si>
  <si>
    <t>Daiken MDF</t>
  </si>
  <si>
    <t>Eastland Network</t>
  </si>
  <si>
    <t>Electra</t>
  </si>
  <si>
    <t>Electricity Ashburton</t>
  </si>
  <si>
    <t>Fonterra</t>
  </si>
  <si>
    <t>Genesis</t>
  </si>
  <si>
    <t>Horizon</t>
  </si>
  <si>
    <t>Kiwirail</t>
  </si>
  <si>
    <t>Mainpower</t>
  </si>
  <si>
    <t>Marlborough Lines</t>
  </si>
  <si>
    <t>Meridian</t>
  </si>
  <si>
    <t>Methanex</t>
  </si>
  <si>
    <t>Mokai JV</t>
  </si>
  <si>
    <t>MRP</t>
  </si>
  <si>
    <t>NAP JV</t>
  </si>
  <si>
    <t>Network Tasman</t>
  </si>
  <si>
    <t>Network Waitaki</t>
  </si>
  <si>
    <t>Ngatamariki</t>
  </si>
  <si>
    <t>Norske Skog</t>
  </si>
  <si>
    <t>Northpower</t>
  </si>
  <si>
    <t>NZ Steel</t>
  </si>
  <si>
    <t>Orion</t>
  </si>
  <si>
    <t>Pacific Aluminium</t>
  </si>
  <si>
    <t>Pacific Steel</t>
  </si>
  <si>
    <t>PanPac</t>
  </si>
  <si>
    <t>Pioneer</t>
  </si>
  <si>
    <t>Powerco</t>
  </si>
  <si>
    <t>PowerNet</t>
  </si>
  <si>
    <t>Rayonier</t>
  </si>
  <si>
    <t>Scanpower</t>
  </si>
  <si>
    <t>The Lines Company</t>
  </si>
  <si>
    <t>Todd</t>
  </si>
  <si>
    <t>Top Energy</t>
  </si>
  <si>
    <t>Trustpower</t>
  </si>
  <si>
    <t>Unison</t>
  </si>
  <si>
    <t>Vector</t>
  </si>
  <si>
    <t>Waipa Power</t>
  </si>
  <si>
    <t>WEL</t>
  </si>
  <si>
    <t>Wellington Electricity</t>
  </si>
  <si>
    <t>Westpower</t>
  </si>
  <si>
    <t>Winstones</t>
  </si>
  <si>
    <t>Deep connection</t>
  </si>
  <si>
    <t>Powernet</t>
  </si>
  <si>
    <t>Capacity-based residual charge:</t>
  </si>
  <si>
    <t>breakdown</t>
  </si>
  <si>
    <t>Other</t>
  </si>
  <si>
    <t>RCPD charge:</t>
  </si>
  <si>
    <t>HVDC charge:</t>
  </si>
  <si>
    <t>Breakdown of charges under Application A without transition:</t>
  </si>
  <si>
    <t>TrustPower</t>
  </si>
  <si>
    <t>annual GWh</t>
  </si>
  <si>
    <t>Approximate gross load:</t>
  </si>
  <si>
    <t>EG injection:</t>
  </si>
  <si>
    <t>Grid generation:</t>
  </si>
  <si>
    <t>Distributors</t>
  </si>
  <si>
    <t>Generators</t>
  </si>
  <si>
    <t>Major industrials</t>
  </si>
  <si>
    <t>Total</t>
  </si>
  <si>
    <t>residual</t>
  </si>
  <si>
    <t>generator</t>
  </si>
  <si>
    <t>average_GWh</t>
  </si>
  <si>
    <t>Base Option:</t>
  </si>
  <si>
    <t>Approximate gross load (GWh)</t>
  </si>
  <si>
    <t>Approximate generation (GWh)</t>
  </si>
  <si>
    <t>Alternative 1:</t>
  </si>
  <si>
    <t>Charging rate post capping ($/MWh)</t>
  </si>
  <si>
    <t>Charge post capping ($M)</t>
  </si>
  <si>
    <t>targeted new</t>
  </si>
  <si>
    <t>Charging rates ($/MWh) - targeted old</t>
  </si>
  <si>
    <t>old</t>
  </si>
  <si>
    <t>Cost of capping ($M per year):</t>
  </si>
  <si>
    <t>Charge after paying for cap ($M)</t>
  </si>
  <si>
    <t>Charging rate after paying for cap ($/MWh)</t>
  </si>
  <si>
    <t>Allocator</t>
  </si>
  <si>
    <t>Alternative 2:</t>
  </si>
  <si>
    <t>Status quo charge:</t>
  </si>
  <si>
    <t>Status quo</t>
  </si>
  <si>
    <t>Charging rate ($/MWh)</t>
  </si>
  <si>
    <r>
      <rPr>
        <b/>
        <sz val="11"/>
        <color theme="1"/>
        <rFont val="Calibri"/>
        <family val="2"/>
        <scheme val="minor"/>
      </rPr>
      <t xml:space="preserve">Status quo - </t>
    </r>
    <r>
      <rPr>
        <sz val="11"/>
        <color theme="1"/>
        <rFont val="Calibri"/>
        <family val="2"/>
        <scheme val="minor"/>
      </rPr>
      <t>charge ($M)</t>
    </r>
  </si>
  <si>
    <r>
      <rPr>
        <b/>
        <sz val="11"/>
        <color theme="1"/>
        <rFont val="Calibri"/>
        <family val="2"/>
        <scheme val="minor"/>
      </rPr>
      <t xml:space="preserve">Base option - </t>
    </r>
    <r>
      <rPr>
        <sz val="11"/>
        <color theme="1"/>
        <rFont val="Calibri"/>
        <family val="2"/>
        <scheme val="minor"/>
      </rPr>
      <t>charge with no cap or transition ($M) - targeted old</t>
    </r>
  </si>
  <si>
    <t>Maximum increase: ($/MWh per year)</t>
  </si>
  <si>
    <t>Cap ($/MWh):</t>
  </si>
  <si>
    <t>Alternative 3:</t>
  </si>
  <si>
    <t>Maximum increase (per year)</t>
  </si>
  <si>
    <t>Alternative 4:</t>
  </si>
  <si>
    <t>Phase in/out (per year):</t>
  </si>
  <si>
    <t>New charges on existing investments, phasing in</t>
  </si>
  <si>
    <t>New charges on new investments</t>
  </si>
  <si>
    <t>Charging rate ($/MWh) - old charges, phasing out</t>
  </si>
  <si>
    <t>Charge ($M)</t>
  </si>
  <si>
    <t>Application B:</t>
  </si>
  <si>
    <t>Application B charge:</t>
  </si>
  <si>
    <t>Transmission charges on distributors</t>
  </si>
  <si>
    <t>(in the modelled scenario, under the Base Option)</t>
  </si>
  <si>
    <t>Charging rate ($/MWh) under Base Option, Application A:</t>
  </si>
  <si>
    <t>No transition or cap</t>
  </si>
  <si>
    <t>Cap</t>
  </si>
  <si>
    <t>Transition</t>
  </si>
  <si>
    <t>Application A, with no transition</t>
  </si>
  <si>
    <t>1 - a cap</t>
  </si>
  <si>
    <t>Apply cap to selected participants</t>
  </si>
  <si>
    <t>Recover missing revenue</t>
  </si>
  <si>
    <t>Transitions</t>
  </si>
  <si>
    <t>Apply transition to selected participants</t>
  </si>
  <si>
    <t>Phase old to new charges</t>
  </si>
  <si>
    <t>Add new charges on new investments</t>
  </si>
  <si>
    <t>Household consumption (kWh per year)</t>
  </si>
  <si>
    <t>Charges applying to a typical household ($/year), under Base Option, Application A:</t>
  </si>
  <si>
    <t>charge</t>
  </si>
  <si>
    <t>charge_m_per_year</t>
  </si>
  <si>
    <t>not 'targeted new'</t>
  </si>
  <si>
    <t>This spreadsheet produces key output tables for the four capping or transitional alternatives.</t>
  </si>
  <si>
    <t>To update it, copy the results of the queries in 'combinations_for_transitions.sql' into the yellow ranges of the 'Source data' sheet.</t>
  </si>
  <si>
    <t>Table 1 shows modelled charges on mass-market load, by electricity distribution business (EDB) area, for:</t>
  </si>
  <si>
    <t xml:space="preserve">The table shows the modelled transmission charge that would be passed on to a typical household, in dollars per year (excluding GST). </t>
  </si>
  <si>
    <t>The charges shown are averaged over the three years of the scenario. For the transition options, these are the first three years of the transition; in subsequent years, the transition would be complete or near-complete, and charges would be more similar to those under the ‘no transition or cap’ column.</t>
  </si>
  <si>
    <t>Key assumptions are that:</t>
  </si>
  <si>
    <t>The analysis does not take into account that some EDBs make ACOT payments to embedded generators.  As a result, ‘status quo’ charges may appear anomalously low for networks that include substantial amounts of embedded generation, relative to their amount of load (such as Top Energy or Westpower).</t>
  </si>
  <si>
    <r>
      <t>·</t>
    </r>
    <r>
      <rPr>
        <sz val="10"/>
        <color theme="1"/>
        <rFont val="Times New Roman"/>
        <family val="1"/>
      </rPr>
      <t xml:space="preserve">         </t>
    </r>
    <r>
      <rPr>
        <sz val="10"/>
        <color theme="1"/>
        <rFont val="Calibri"/>
        <family val="2"/>
        <scheme val="minor"/>
      </rPr>
      <t>the status quo</t>
    </r>
  </si>
  <si>
    <r>
      <t>·</t>
    </r>
    <r>
      <rPr>
        <sz val="10"/>
        <color theme="1"/>
        <rFont val="Times New Roman"/>
        <family val="1"/>
      </rPr>
      <t xml:space="preserve">         </t>
    </r>
    <r>
      <rPr>
        <sz val="10"/>
        <color theme="1"/>
        <rFont val="Calibri"/>
        <family val="2"/>
        <scheme val="minor"/>
      </rPr>
      <t>the Base Option, under the four alternatives for capping or transitioning transmission charges</t>
    </r>
  </si>
  <si>
    <r>
      <t>·</t>
    </r>
    <r>
      <rPr>
        <sz val="10"/>
        <color theme="1"/>
        <rFont val="Times New Roman"/>
        <family val="1"/>
      </rPr>
      <t xml:space="preserve">         </t>
    </r>
    <r>
      <rPr>
        <sz val="10"/>
        <color theme="1"/>
        <rFont val="Calibri"/>
        <family val="2"/>
        <scheme val="minor"/>
      </rPr>
      <t>the Base Option, with no cap or transition.</t>
    </r>
  </si>
  <si>
    <r>
      <t>·</t>
    </r>
    <r>
      <rPr>
        <sz val="10"/>
        <color theme="1"/>
        <rFont val="Times New Roman"/>
        <family val="1"/>
      </rPr>
      <t xml:space="preserve">         </t>
    </r>
    <r>
      <rPr>
        <sz val="10"/>
        <color theme="1"/>
        <rFont val="Calibri"/>
        <family val="2"/>
        <scheme val="minor"/>
      </rPr>
      <t>all transmission charges on EDBs would be passed on from distributors to retailers, and retailers to customers, on a per-MWh basis</t>
    </r>
  </si>
  <si>
    <r>
      <t>·</t>
    </r>
    <r>
      <rPr>
        <sz val="10"/>
        <color theme="1"/>
        <rFont val="Times New Roman"/>
        <family val="1"/>
      </rPr>
      <t xml:space="preserve">         </t>
    </r>
    <r>
      <rPr>
        <sz val="10"/>
        <color theme="1"/>
        <rFont val="Calibri"/>
        <family val="2"/>
        <scheme val="minor"/>
      </rPr>
      <t>all customer classes in a given EDB area would face the same transmission charge in per-MWh terms</t>
    </r>
  </si>
  <si>
    <r>
      <t>·</t>
    </r>
    <r>
      <rPr>
        <sz val="10"/>
        <color theme="1"/>
        <rFont val="Times New Roman"/>
        <family val="1"/>
      </rPr>
      <t xml:space="preserve">         </t>
    </r>
    <r>
      <rPr>
        <sz val="10"/>
        <color theme="1"/>
        <rFont val="Calibri"/>
        <family val="2"/>
        <scheme val="minor"/>
      </rPr>
      <t>a typical household would consume the quantity of electricity shown in cols L:M.</t>
    </r>
  </si>
  <si>
    <r>
      <t>Assumptions have also been made about the total amount of electricity consumption in each EDB area. (The more consumption in the area, the lower the charge on each individual MWh of consumption, all else being equal</t>
    </r>
    <r>
      <rPr>
        <i/>
        <sz val="10"/>
        <color theme="1"/>
        <rFont val="Calibri"/>
        <family val="2"/>
        <scheme val="minor"/>
      </rPr>
      <t>.</t>
    </r>
    <r>
      <rPr>
        <sz val="10"/>
        <color theme="1"/>
        <rFont val="Calibri"/>
        <family val="2"/>
        <scheme val="minor"/>
      </rPr>
      <t xml:space="preserve">) </t>
    </r>
  </si>
  <si>
    <t>The charging rates shown are averaged over the three years of the scenario. For the transition options, these are the first three years of the transition – in subsequent years, the transition would be complete or near-complete, and charging rates would be more similar to those under the ‘no transition or cap’ column.</t>
  </si>
  <si>
    <t>Some geothermal power plants (such as Nga Awa Purua) are separated out for ease of reference.</t>
  </si>
  <si>
    <t>Some industrial consumers are also separated out for ease of reference, even though, in practice, their transmission charges might be paid indirectly through a network or retailer.</t>
  </si>
  <si>
    <t>Some generators with relatively small injection quantities are omitted.</t>
  </si>
  <si>
    <r>
      <t>·</t>
    </r>
    <r>
      <rPr>
        <sz val="10"/>
        <color theme="1"/>
        <rFont val="Times New Roman"/>
        <family val="1"/>
      </rPr>
      <t xml:space="preserve">         </t>
    </r>
    <r>
      <rPr>
        <sz val="10"/>
        <color theme="1"/>
        <rFont val="Calibri"/>
        <family val="2"/>
        <scheme val="minor"/>
      </rPr>
      <t xml:space="preserve">the Base Option, under the four alternatives for capping or transitioning transmission charges, </t>
    </r>
  </si>
  <si>
    <t>Table 2 shows modelled charging rates (in fully variabilised terms), for:</t>
  </si>
  <si>
    <t xml:space="preserve">Unlike Table 1, Table 2 includes only major consumers and generators. </t>
  </si>
  <si>
    <t>Also unlike Table 1, the figures in Table 2 refer to charging rates in $/MWh.</t>
  </si>
  <si>
    <t>NEW</t>
  </si>
  <si>
    <t>SUM(charge_m)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</si>
</sst>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0" tint="-0.249977111117893"/>
      <name val="Calibri"/>
      <family val="2"/>
      <scheme val="minor"/>
    </font>
    <font>
      <b/>
      <sz val="11"/>
      <color theme="0" tint="-0.249977111117893"/>
      <name val="Calibri"/>
      <family val="2"/>
      <scheme val="minor"/>
    </font>
    <font>
      <b/>
      <sz val="16"/>
      <color rgb="FF000000"/>
      <name val="Calibri"/>
      <family val="2"/>
      <scheme val="minor"/>
    </font>
    <font>
      <i/>
      <sz val="11"/>
      <color rgb="FF000000"/>
      <name val="Calibri"/>
      <family val="2"/>
      <scheme val="minor"/>
    </font>
    <font>
      <sz val="11"/>
      <color theme="5"/>
      <name val="Calibri"/>
      <family val="2"/>
      <scheme val="minor"/>
    </font>
    <font>
      <i/>
      <sz val="11"/>
      <color theme="5"/>
      <name val="Calibri"/>
      <family val="2"/>
      <scheme val="minor"/>
    </font>
    <font>
      <sz val="8"/>
      <color indexed="81"/>
      <name val="Tahoma"/>
      <family val="2"/>
    </font>
    <font>
      <b/>
      <sz val="8"/>
      <color indexed="81"/>
      <name val="Tahoma"/>
      <family val="2"/>
    </font>
    <font>
      <sz val="11"/>
      <color theme="6" tint="-0.249977111117893"/>
      <name val="Calibri"/>
      <family val="2"/>
      <scheme val="minor"/>
    </font>
    <font>
      <sz val="11"/>
      <color rgb="FF7030A0"/>
      <name val="Calibri"/>
      <family val="2"/>
      <scheme val="minor"/>
    </font>
    <font>
      <sz val="11"/>
      <color theme="3" tint="0.39997558519241921"/>
      <name val="Calibri"/>
      <family val="2"/>
      <scheme val="minor"/>
    </font>
    <font>
      <b/>
      <sz val="11"/>
      <color theme="3" tint="0.39997558519241921"/>
      <name val="Calibri"/>
      <family val="2"/>
      <scheme val="minor"/>
    </font>
    <font>
      <i/>
      <sz val="11"/>
      <color theme="0" tint="-0.499984740745262"/>
      <name val="Calibri"/>
      <family val="2"/>
      <scheme val="minor"/>
    </font>
    <font>
      <sz val="11"/>
      <color theme="0" tint="-0.499984740745262"/>
      <name val="Calibri"/>
      <family val="2"/>
      <scheme val="minor"/>
    </font>
    <font>
      <sz val="11"/>
      <color rgb="FFFF0000"/>
      <name val="Calibri"/>
      <family val="2"/>
      <scheme val="minor"/>
    </font>
    <font>
      <b/>
      <sz val="11"/>
      <color rgb="FFFF0000"/>
      <name val="Calibri"/>
      <family val="2"/>
      <scheme val="minor"/>
    </font>
    <font>
      <b/>
      <sz val="18"/>
      <color theme="3"/>
      <name val="Cambria"/>
      <family val="2"/>
      <scheme val="major"/>
    </font>
    <font>
      <sz val="10"/>
      <color theme="1"/>
      <name val="Calibri"/>
      <family val="2"/>
      <scheme val="minor"/>
    </font>
    <font>
      <sz val="10"/>
      <color theme="1"/>
      <name val="Symbol"/>
      <family val="1"/>
      <charset val="2"/>
    </font>
    <font>
      <sz val="10"/>
      <color theme="1"/>
      <name val="Times New Roman"/>
      <family val="1"/>
    </font>
    <font>
      <i/>
      <sz val="10"/>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176">
    <xf numFmtId="0" fontId="0" fillId="0" borderId="0" xfId="0"/>
    <xf numFmtId="2" fontId="0" fillId="0" borderId="0" xfId="0" applyNumberFormat="1"/>
    <xf numFmtId="0" fontId="0" fillId="2" borderId="0" xfId="0" applyFill="1" applyAlignment="1">
      <alignment horizontal="left"/>
    </xf>
    <xf numFmtId="0" fontId="0" fillId="2" borderId="0" xfId="0" applyFill="1"/>
    <xf numFmtId="164" fontId="0" fillId="2" borderId="0" xfId="0" applyNumberFormat="1" applyFill="1"/>
    <xf numFmtId="10" fontId="0" fillId="2" borderId="0" xfId="1" applyNumberFormat="1" applyFont="1" applyFill="1"/>
    <xf numFmtId="1" fontId="0" fillId="2" borderId="0" xfId="0" applyNumberFormat="1" applyFill="1"/>
    <xf numFmtId="0" fontId="0" fillId="0" borderId="0" xfId="0" applyBorder="1"/>
    <xf numFmtId="0" fontId="3" fillId="0" borderId="0" xfId="0" applyFont="1" applyFill="1" applyBorder="1"/>
    <xf numFmtId="0" fontId="0" fillId="0" borderId="0" xfId="0" applyFill="1" applyBorder="1"/>
    <xf numFmtId="165" fontId="0" fillId="0" borderId="0" xfId="0" applyNumberFormat="1"/>
    <xf numFmtId="0" fontId="0" fillId="0" borderId="0" xfId="0" applyAlignment="1">
      <alignment horizontal="right"/>
    </xf>
    <xf numFmtId="2" fontId="0" fillId="0" borderId="0" xfId="0" applyNumberFormat="1" applyAlignment="1">
      <alignment horizontal="right"/>
    </xf>
    <xf numFmtId="165" fontId="0" fillId="0" borderId="0" xfId="0" applyNumberFormat="1" applyAlignment="1">
      <alignment horizontal="right"/>
    </xf>
    <xf numFmtId="0" fontId="2" fillId="0" borderId="0" xfId="0" applyFont="1" applyBorder="1" applyAlignment="1">
      <alignment wrapText="1"/>
    </xf>
    <xf numFmtId="0" fontId="0" fillId="0" borderId="0" xfId="0" applyAlignment="1">
      <alignment horizontal="right" wrapText="1"/>
    </xf>
    <xf numFmtId="0" fontId="0" fillId="0" borderId="0" xfId="0" applyAlignment="1">
      <alignment wrapText="1"/>
    </xf>
    <xf numFmtId="0" fontId="0" fillId="0" borderId="0" xfId="0" applyFont="1" applyBorder="1" applyAlignment="1">
      <alignment horizontal="right" wrapText="1"/>
    </xf>
    <xf numFmtId="0" fontId="0" fillId="0" borderId="2" xfId="0" applyFont="1" applyBorder="1" applyAlignment="1">
      <alignment horizontal="right" wrapText="1"/>
    </xf>
    <xf numFmtId="0" fontId="3" fillId="0" borderId="0" xfId="0" applyFont="1" applyFill="1" applyBorder="1" applyAlignment="1">
      <alignment horizontal="right"/>
    </xf>
    <xf numFmtId="0" fontId="3" fillId="0" borderId="2" xfId="0" applyFont="1" applyFill="1" applyBorder="1" applyAlignment="1">
      <alignment horizontal="right"/>
    </xf>
    <xf numFmtId="1" fontId="0" fillId="0" borderId="0" xfId="0" applyNumberFormat="1"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1" fontId="0" fillId="0" borderId="0" xfId="0" applyNumberFormat="1" applyBorder="1" applyAlignment="1">
      <alignment horizontal="right"/>
    </xf>
    <xf numFmtId="0" fontId="0" fillId="0" borderId="2" xfId="0" applyBorder="1" applyAlignment="1">
      <alignment horizontal="right"/>
    </xf>
    <xf numFmtId="1" fontId="0" fillId="0" borderId="0" xfId="0" applyNumberFormat="1" applyAlignment="1">
      <alignment horizontal="right"/>
    </xf>
    <xf numFmtId="165" fontId="0" fillId="0" borderId="2" xfId="0" applyNumberFormat="1" applyBorder="1" applyAlignment="1">
      <alignment horizontal="right"/>
    </xf>
    <xf numFmtId="0" fontId="0" fillId="0" borderId="0" xfId="0" applyAlignment="1">
      <alignment horizontal="center"/>
    </xf>
    <xf numFmtId="165" fontId="0" fillId="0" borderId="0" xfId="0" applyNumberFormat="1" applyAlignment="1">
      <alignment horizontal="center"/>
    </xf>
    <xf numFmtId="0" fontId="0" fillId="0" borderId="0" xfId="0" applyBorder="1" applyAlignment="1">
      <alignment horizontal="right" wrapText="1"/>
    </xf>
    <xf numFmtId="0" fontId="0" fillId="0" borderId="0" xfId="0" applyBorder="1" applyAlignment="1">
      <alignment horizontal="right"/>
    </xf>
    <xf numFmtId="165" fontId="0" fillId="0" borderId="0" xfId="0" applyNumberFormat="1" applyBorder="1" applyAlignment="1">
      <alignment horizontal="right"/>
    </xf>
    <xf numFmtId="0" fontId="0" fillId="0" borderId="1" xfId="0" applyBorder="1" applyAlignment="1">
      <alignment horizontal="right" wrapText="1"/>
    </xf>
    <xf numFmtId="0" fontId="0" fillId="0" borderId="1" xfId="0" applyBorder="1" applyAlignment="1">
      <alignment horizontal="right"/>
    </xf>
    <xf numFmtId="165" fontId="0" fillId="0" borderId="1" xfId="0" applyNumberFormat="1" applyBorder="1" applyAlignment="1">
      <alignment horizontal="right"/>
    </xf>
    <xf numFmtId="164" fontId="0" fillId="0" borderId="0" xfId="0" applyNumberFormat="1" applyFill="1"/>
    <xf numFmtId="0" fontId="0" fillId="0" borderId="3" xfId="0" applyFill="1" applyBorder="1"/>
    <xf numFmtId="1" fontId="0" fillId="0" borderId="3" xfId="0" applyNumberFormat="1" applyBorder="1" applyAlignment="1">
      <alignment horizontal="right"/>
    </xf>
    <xf numFmtId="1" fontId="0" fillId="0" borderId="4" xfId="0" applyNumberFormat="1" applyBorder="1" applyAlignment="1">
      <alignment horizontal="right"/>
    </xf>
    <xf numFmtId="1" fontId="0" fillId="0" borderId="3" xfId="0" applyNumberFormat="1" applyBorder="1"/>
    <xf numFmtId="0" fontId="0" fillId="0" borderId="5" xfId="0" applyBorder="1" applyAlignment="1">
      <alignment horizontal="right"/>
    </xf>
    <xf numFmtId="0" fontId="0" fillId="0" borderId="3" xfId="0" applyBorder="1" applyAlignment="1">
      <alignment horizontal="right"/>
    </xf>
    <xf numFmtId="0" fontId="0" fillId="0" borderId="3" xfId="0" applyBorder="1"/>
    <xf numFmtId="0" fontId="4" fillId="0" borderId="0" xfId="0" applyFont="1" applyAlignment="1">
      <alignment horizontal="right" wrapText="1"/>
    </xf>
    <xf numFmtId="0" fontId="4" fillId="0" borderId="0" xfId="0" applyFont="1" applyAlignment="1">
      <alignment horizontal="right"/>
    </xf>
    <xf numFmtId="1" fontId="4" fillId="0" borderId="0" xfId="0" applyNumberFormat="1" applyFont="1" applyAlignment="1">
      <alignment horizontal="right"/>
    </xf>
    <xf numFmtId="2" fontId="4" fillId="0" borderId="0" xfId="0" applyNumberFormat="1" applyFont="1" applyAlignment="1">
      <alignment horizontal="right"/>
    </xf>
    <xf numFmtId="1" fontId="4" fillId="0" borderId="3" xfId="0" applyNumberFormat="1" applyFont="1" applyBorder="1"/>
    <xf numFmtId="0" fontId="2" fillId="0" borderId="0" xfId="0" applyFont="1" applyAlignment="1">
      <alignment wrapText="1"/>
    </xf>
    <xf numFmtId="0" fontId="2" fillId="0" borderId="1" xfId="0" applyFont="1" applyBorder="1" applyAlignment="1">
      <alignment wrapText="1"/>
    </xf>
    <xf numFmtId="0" fontId="0" fillId="0" borderId="1" xfId="0" applyBorder="1" applyAlignment="1">
      <alignment horizontal="center"/>
    </xf>
    <xf numFmtId="0" fontId="0" fillId="0" borderId="1" xfId="0" applyBorder="1"/>
    <xf numFmtId="0" fontId="0" fillId="0" borderId="5" xfId="0" applyBorder="1"/>
    <xf numFmtId="2" fontId="0" fillId="2" borderId="0" xfId="0" applyNumberFormat="1" applyFill="1"/>
    <xf numFmtId="165"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2" xfId="0" applyNumberFormat="1" applyBorder="1"/>
    <xf numFmtId="9" fontId="0" fillId="0" borderId="1" xfId="0" applyNumberFormat="1" applyBorder="1" applyAlignment="1">
      <alignment horizontal="center"/>
    </xf>
    <xf numFmtId="165" fontId="0" fillId="0" borderId="0" xfId="0" applyNumberFormat="1" applyAlignment="1">
      <alignment horizontal="right" wrapText="1"/>
    </xf>
    <xf numFmtId="0" fontId="4" fillId="0" borderId="0" xfId="0" applyFont="1"/>
    <xf numFmtId="0" fontId="5" fillId="0" borderId="0" xfId="0" applyFont="1" applyFill="1" applyBorder="1" applyAlignment="1">
      <alignment horizontal="right"/>
    </xf>
    <xf numFmtId="0" fontId="6" fillId="0" borderId="0" xfId="0" applyFont="1" applyAlignment="1">
      <alignment horizontal="left" vertical="center" readingOrder="1"/>
    </xf>
    <xf numFmtId="0" fontId="7" fillId="0" borderId="0" xfId="0" applyFont="1" applyAlignment="1">
      <alignment horizontal="left" vertical="center" readingOrder="1"/>
    </xf>
    <xf numFmtId="0" fontId="8" fillId="0" borderId="2" xfId="0" applyFont="1" applyBorder="1" applyAlignment="1">
      <alignment horizontal="right" wrapText="1"/>
    </xf>
    <xf numFmtId="0" fontId="9" fillId="0" borderId="2" xfId="0" applyFont="1" applyFill="1" applyBorder="1" applyAlignment="1">
      <alignment horizontal="right"/>
    </xf>
    <xf numFmtId="165" fontId="8" fillId="0" borderId="2" xfId="0" applyNumberFormat="1" applyFont="1" applyFill="1" applyBorder="1" applyAlignment="1">
      <alignment horizontal="right"/>
    </xf>
    <xf numFmtId="0" fontId="8" fillId="0" borderId="2" xfId="0" applyFont="1" applyBorder="1" applyAlignment="1">
      <alignment horizontal="right"/>
    </xf>
    <xf numFmtId="1" fontId="8" fillId="0" borderId="4" xfId="0" applyNumberFormat="1" applyFont="1" applyBorder="1" applyAlignment="1">
      <alignment horizontal="right"/>
    </xf>
    <xf numFmtId="165" fontId="8" fillId="0" borderId="2" xfId="0" applyNumberFormat="1" applyFont="1" applyBorder="1" applyAlignment="1">
      <alignment horizontal="right"/>
    </xf>
    <xf numFmtId="0" fontId="8" fillId="0" borderId="4" xfId="0" applyFont="1" applyBorder="1" applyAlignment="1">
      <alignment horizontal="right"/>
    </xf>
    <xf numFmtId="0" fontId="8" fillId="0" borderId="0" xfId="0" applyFont="1" applyAlignment="1">
      <alignment horizontal="right" wrapText="1"/>
    </xf>
    <xf numFmtId="0" fontId="8" fillId="0" borderId="0" xfId="0" applyFont="1"/>
    <xf numFmtId="165" fontId="8" fillId="0" borderId="0" xfId="0" applyNumberFormat="1" applyFont="1"/>
    <xf numFmtId="0" fontId="8" fillId="0" borderId="3" xfId="0" applyFont="1" applyBorder="1"/>
    <xf numFmtId="0" fontId="8" fillId="0" borderId="2" xfId="0" applyFont="1" applyBorder="1"/>
    <xf numFmtId="165" fontId="8" fillId="0" borderId="2" xfId="0" applyNumberFormat="1" applyFont="1" applyBorder="1"/>
    <xf numFmtId="0" fontId="8" fillId="0" borderId="4" xfId="0" applyFont="1" applyBorder="1"/>
    <xf numFmtId="2" fontId="8" fillId="0" borderId="2" xfId="0" applyNumberFormat="1" applyFont="1" applyBorder="1" applyAlignment="1">
      <alignment horizontal="right" wrapText="1"/>
    </xf>
    <xf numFmtId="2" fontId="8" fillId="0" borderId="2" xfId="0" applyNumberFormat="1" applyFont="1" applyBorder="1" applyAlignment="1">
      <alignment horizontal="right"/>
    </xf>
    <xf numFmtId="2" fontId="8" fillId="0" borderId="4" xfId="0" applyNumberFormat="1" applyFont="1" applyBorder="1" applyAlignment="1">
      <alignment horizontal="right"/>
    </xf>
    <xf numFmtId="0" fontId="0" fillId="0" borderId="2" xfId="0" applyFont="1" applyBorder="1" applyAlignment="1">
      <alignment horizontal="right"/>
    </xf>
    <xf numFmtId="165" fontId="0" fillId="0" borderId="2" xfId="0" applyNumberFormat="1" applyFont="1" applyBorder="1" applyAlignment="1">
      <alignment horizontal="right"/>
    </xf>
    <xf numFmtId="1" fontId="0" fillId="0" borderId="4" xfId="0" applyNumberFormat="1" applyFont="1" applyBorder="1"/>
    <xf numFmtId="1" fontId="0" fillId="0" borderId="2" xfId="0" applyNumberFormat="1" applyFont="1" applyBorder="1" applyAlignment="1">
      <alignment horizontal="right"/>
    </xf>
    <xf numFmtId="0" fontId="8" fillId="0" borderId="0" xfId="0" applyFont="1" applyAlignment="1">
      <alignment horizontal="right"/>
    </xf>
    <xf numFmtId="2" fontId="8" fillId="0" borderId="0" xfId="0" applyNumberFormat="1" applyFont="1" applyAlignment="1">
      <alignment horizontal="right"/>
    </xf>
    <xf numFmtId="1" fontId="8" fillId="0" borderId="3" xfId="0" applyNumberFormat="1" applyFont="1" applyBorder="1"/>
    <xf numFmtId="1" fontId="8" fillId="0" borderId="0" xfId="0" applyNumberFormat="1" applyFont="1" applyAlignment="1">
      <alignment horizontal="right"/>
    </xf>
    <xf numFmtId="0" fontId="2" fillId="0" borderId="0" xfId="0" applyFont="1"/>
    <xf numFmtId="0" fontId="0" fillId="0" borderId="9" xfId="0" applyBorder="1" applyAlignment="1">
      <alignment horizontal="center"/>
    </xf>
    <xf numFmtId="0" fontId="0" fillId="0" borderId="12" xfId="0" applyBorder="1"/>
    <xf numFmtId="0" fontId="2" fillId="0" borderId="7"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11" xfId="0" applyFont="1" applyBorder="1" applyAlignment="1">
      <alignment horizontal="center"/>
    </xf>
    <xf numFmtId="0" fontId="2" fillId="0" borderId="6" xfId="0" applyFont="1" applyBorder="1" applyAlignment="1">
      <alignment horizontal="center"/>
    </xf>
    <xf numFmtId="0" fontId="2" fillId="0" borderId="6" xfId="0" applyFont="1" applyBorder="1" applyAlignment="1">
      <alignment horizontal="right"/>
    </xf>
    <xf numFmtId="0" fontId="3" fillId="0" borderId="9" xfId="0" applyFont="1" applyFill="1" applyBorder="1"/>
    <xf numFmtId="0" fontId="0" fillId="0" borderId="1" xfId="0" applyFill="1" applyBorder="1"/>
    <xf numFmtId="0" fontId="3" fillId="0" borderId="1" xfId="0" applyFont="1" applyFill="1" applyBorder="1"/>
    <xf numFmtId="0" fontId="0" fillId="0" borderId="10" xfId="0" applyFill="1" applyBorder="1"/>
    <xf numFmtId="2" fontId="0" fillId="0" borderId="1" xfId="0" applyNumberFormat="1" applyBorder="1"/>
    <xf numFmtId="165" fontId="0" fillId="0" borderId="1" xfId="0" applyNumberFormat="1" applyBorder="1"/>
    <xf numFmtId="165" fontId="0" fillId="0" borderId="7" xfId="0" applyNumberFormat="1" applyBorder="1"/>
    <xf numFmtId="165" fontId="0" fillId="0" borderId="0" xfId="0" applyNumberFormat="1" applyBorder="1"/>
    <xf numFmtId="165" fontId="0" fillId="0" borderId="7" xfId="0" applyNumberFormat="1" applyBorder="1" applyAlignment="1">
      <alignment horizontal="right"/>
    </xf>
    <xf numFmtId="165" fontId="0" fillId="0" borderId="10" xfId="0" applyNumberFormat="1" applyBorder="1"/>
    <xf numFmtId="165" fontId="0" fillId="0" borderId="8" xfId="0" applyNumberFormat="1" applyBorder="1"/>
    <xf numFmtId="165" fontId="0" fillId="0" borderId="13" xfId="0" applyNumberFormat="1" applyBorder="1"/>
    <xf numFmtId="165" fontId="0" fillId="0" borderId="14" xfId="0" applyNumberFormat="1" applyBorder="1"/>
    <xf numFmtId="165" fontId="0" fillId="0" borderId="8" xfId="0" applyNumberFormat="1" applyBorder="1" applyAlignment="1">
      <alignment horizontal="right"/>
    </xf>
    <xf numFmtId="165" fontId="0" fillId="0" borderId="10" xfId="0" applyNumberFormat="1" applyBorder="1" applyAlignment="1">
      <alignment horizontal="right"/>
    </xf>
    <xf numFmtId="165" fontId="0" fillId="0" borderId="14" xfId="0" applyNumberFormat="1" applyBorder="1" applyAlignment="1">
      <alignment horizontal="right"/>
    </xf>
    <xf numFmtId="165" fontId="0" fillId="0" borderId="9" xfId="0" applyNumberFormat="1" applyBorder="1"/>
    <xf numFmtId="165" fontId="0" fillId="0" borderId="9" xfId="0" applyNumberFormat="1" applyBorder="1" applyAlignment="1">
      <alignment horizontal="right"/>
    </xf>
    <xf numFmtId="165" fontId="0" fillId="0" borderId="12" xfId="0" applyNumberFormat="1" applyBorder="1" applyAlignment="1">
      <alignment horizontal="right"/>
    </xf>
    <xf numFmtId="165" fontId="0" fillId="0" borderId="12" xfId="0" applyNumberFormat="1" applyBorder="1"/>
    <xf numFmtId="165" fontId="12" fillId="0" borderId="5" xfId="0" applyNumberFormat="1" applyFont="1" applyBorder="1" applyAlignment="1">
      <alignment horizontal="right" wrapText="1"/>
    </xf>
    <xf numFmtId="165" fontId="8" fillId="0" borderId="4" xfId="0" applyNumberFormat="1" applyFont="1" applyBorder="1" applyAlignment="1">
      <alignment horizontal="right" wrapText="1"/>
    </xf>
    <xf numFmtId="165" fontId="13" fillId="0" borderId="5" xfId="0" applyNumberFormat="1" applyFont="1" applyBorder="1" applyAlignment="1">
      <alignment horizontal="right" wrapText="1"/>
    </xf>
    <xf numFmtId="165" fontId="14" fillId="0" borderId="4" xfId="0" applyNumberFormat="1" applyFont="1" applyBorder="1" applyAlignment="1">
      <alignment horizontal="right" wrapText="1"/>
    </xf>
    <xf numFmtId="165" fontId="12" fillId="0" borderId="1" xfId="0" applyNumberFormat="1" applyFont="1" applyBorder="1" applyAlignment="1">
      <alignment horizontal="right"/>
    </xf>
    <xf numFmtId="165" fontId="12" fillId="0" borderId="1" xfId="0" applyNumberFormat="1" applyFont="1" applyBorder="1"/>
    <xf numFmtId="2" fontId="8" fillId="0" borderId="2" xfId="0" applyNumberFormat="1" applyFont="1" applyBorder="1"/>
    <xf numFmtId="2" fontId="12" fillId="0" borderId="1" xfId="0" applyNumberFormat="1" applyFont="1" applyBorder="1"/>
    <xf numFmtId="165" fontId="8" fillId="0" borderId="14" xfId="0" applyNumberFormat="1" applyFont="1" applyBorder="1"/>
    <xf numFmtId="165" fontId="13" fillId="0" borderId="1" xfId="0" applyNumberFormat="1" applyFont="1" applyBorder="1" applyAlignment="1">
      <alignment horizontal="right"/>
    </xf>
    <xf numFmtId="165" fontId="13" fillId="0" borderId="10" xfId="0" applyNumberFormat="1" applyFont="1" applyBorder="1" applyAlignment="1">
      <alignment horizontal="right"/>
    </xf>
    <xf numFmtId="165" fontId="14" fillId="0" borderId="2" xfId="0" applyNumberFormat="1" applyFont="1" applyBorder="1" applyAlignment="1">
      <alignment horizontal="right"/>
    </xf>
    <xf numFmtId="165" fontId="15" fillId="0" borderId="2" xfId="0" applyNumberFormat="1" applyFont="1" applyBorder="1" applyAlignment="1">
      <alignment horizontal="right"/>
    </xf>
    <xf numFmtId="165" fontId="2" fillId="0" borderId="9" xfId="0" applyNumberFormat="1" applyFont="1" applyBorder="1" applyAlignment="1">
      <alignment horizontal="right" wrapText="1"/>
    </xf>
    <xf numFmtId="165" fontId="2" fillId="0" borderId="12" xfId="0" applyNumberFormat="1" applyFont="1" applyBorder="1" applyAlignment="1">
      <alignment horizontal="right" wrapText="1"/>
    </xf>
    <xf numFmtId="0" fontId="0" fillId="0" borderId="9" xfId="0" applyFill="1" applyBorder="1"/>
    <xf numFmtId="0" fontId="3" fillId="0" borderId="0" xfId="0" applyFont="1"/>
    <xf numFmtId="0" fontId="2" fillId="0" borderId="0" xfId="0" applyFont="1" applyBorder="1" applyAlignment="1">
      <alignment horizontal="right"/>
    </xf>
    <xf numFmtId="1" fontId="0" fillId="0" borderId="6" xfId="0" applyNumberFormat="1" applyBorder="1"/>
    <xf numFmtId="1" fontId="0" fillId="0" borderId="9" xfId="0" applyNumberFormat="1" applyBorder="1"/>
    <xf numFmtId="1" fontId="0" fillId="0" borderId="11" xfId="0" applyNumberFormat="1" applyBorder="1"/>
    <xf numFmtId="1" fontId="0" fillId="0" borderId="12" xfId="0" applyNumberFormat="1" applyBorder="1"/>
    <xf numFmtId="1" fontId="0" fillId="0" borderId="6" xfId="0" applyNumberFormat="1" applyBorder="1" applyAlignment="1">
      <alignment horizontal="right"/>
    </xf>
    <xf numFmtId="1" fontId="0" fillId="0" borderId="7" xfId="0" applyNumberFormat="1" applyBorder="1"/>
    <xf numFmtId="1" fontId="0" fillId="0" borderId="1" xfId="0" applyNumberFormat="1" applyBorder="1"/>
    <xf numFmtId="1" fontId="0" fillId="0" borderId="0" xfId="0" applyNumberFormat="1" applyBorder="1"/>
    <xf numFmtId="1" fontId="0" fillId="0" borderId="2" xfId="0" applyNumberFormat="1" applyBorder="1"/>
    <xf numFmtId="1" fontId="0" fillId="0" borderId="7" xfId="0" applyNumberFormat="1" applyBorder="1" applyAlignment="1">
      <alignment horizontal="right"/>
    </xf>
    <xf numFmtId="1" fontId="0" fillId="0" borderId="8" xfId="0" applyNumberFormat="1" applyBorder="1"/>
    <xf numFmtId="1" fontId="0" fillId="0" borderId="10" xfId="0" applyNumberFormat="1" applyBorder="1"/>
    <xf numFmtId="1" fontId="0" fillId="0" borderId="13" xfId="0" applyNumberFormat="1" applyBorder="1"/>
    <xf numFmtId="1" fontId="0" fillId="0" borderId="14" xfId="0" applyNumberFormat="1" applyBorder="1"/>
    <xf numFmtId="1" fontId="0" fillId="0" borderId="8" xfId="0" applyNumberFormat="1" applyBorder="1" applyAlignment="1">
      <alignment horizontal="right"/>
    </xf>
    <xf numFmtId="0" fontId="16" fillId="0" borderId="0" xfId="0" applyFont="1"/>
    <xf numFmtId="0" fontId="17" fillId="0" borderId="0" xfId="0" applyFont="1"/>
    <xf numFmtId="0" fontId="2" fillId="0" borderId="15" xfId="0" applyFont="1" applyBorder="1" applyAlignment="1">
      <alignment horizontal="center"/>
    </xf>
    <xf numFmtId="1" fontId="0" fillId="0" borderId="9" xfId="0" applyNumberFormat="1" applyFill="1" applyBorder="1"/>
    <xf numFmtId="1" fontId="0" fillId="0" borderId="1" xfId="0" applyNumberFormat="1" applyFill="1" applyBorder="1"/>
    <xf numFmtId="1" fontId="0" fillId="0" borderId="10" xfId="0" applyNumberFormat="1" applyFill="1" applyBorder="1"/>
    <xf numFmtId="0" fontId="18" fillId="0" borderId="0" xfId="0" applyFont="1"/>
    <xf numFmtId="0" fontId="19" fillId="0" borderId="0" xfId="0" applyFont="1"/>
    <xf numFmtId="0" fontId="21" fillId="0" borderId="0" xfId="0" applyFont="1" applyAlignment="1">
      <alignment vertical="center"/>
    </xf>
    <xf numFmtId="0" fontId="22" fillId="0" borderId="0" xfId="0" applyFont="1" applyAlignment="1">
      <alignment horizontal="left" vertical="center" indent="5"/>
    </xf>
    <xf numFmtId="0" fontId="21" fillId="0" borderId="0" xfId="0" applyFont="1"/>
    <xf numFmtId="165" fontId="0" fillId="0" borderId="6" xfId="0" applyNumberFormat="1" applyBorder="1" applyAlignment="1">
      <alignment horizontal="right"/>
    </xf>
    <xf numFmtId="165" fontId="0" fillId="0" borderId="6" xfId="0" applyNumberFormat="1" applyBorder="1"/>
    <xf numFmtId="165" fontId="0" fillId="0" borderId="11" xfId="0" applyNumberFormat="1" applyBorder="1"/>
    <xf numFmtId="0" fontId="17" fillId="0" borderId="6" xfId="0" applyFont="1" applyBorder="1" applyAlignment="1">
      <alignment horizontal="right"/>
    </xf>
    <xf numFmtId="1" fontId="17" fillId="0" borderId="7" xfId="0" applyNumberFormat="1" applyFont="1" applyBorder="1"/>
    <xf numFmtId="1" fontId="17" fillId="0" borderId="8" xfId="0" applyNumberFormat="1" applyFont="1" applyBorder="1"/>
    <xf numFmtId="165" fontId="2"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 fontId="2" fillId="0" borderId="9" xfId="0" applyNumberFormat="1" applyFont="1" applyBorder="1" applyAlignment="1">
      <alignment horizontal="center"/>
    </xf>
    <xf numFmtId="0" fontId="2" fillId="0" borderId="12" xfId="0" applyFont="1" applyBorder="1" applyAlignment="1">
      <alignment horizontal="center"/>
    </xf>
    <xf numFmtId="1" fontId="2" fillId="0" borderId="12" xfId="0" applyNumberFormat="1" applyFont="1" applyBorder="1" applyAlignment="1">
      <alignment horizontal="center"/>
    </xf>
    <xf numFmtId="165" fontId="2" fillId="0" borderId="13" xfId="0" applyNumberFormat="1" applyFont="1" applyBorder="1" applyAlignment="1">
      <alignment horizontal="center"/>
    </xf>
  </cellXfs>
  <cellStyles count="3">
    <cellStyle name="Normal" xfId="0" builtinId="0"/>
    <cellStyle name="Percent" xfId="1" builtinId="5"/>
    <cellStyle name="Title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5178882535697"/>
          <c:y val="6.5539062936281894E-2"/>
          <c:w val="0.81110186183399524"/>
          <c:h val="0.7724679734182166"/>
        </c:manualLayout>
      </c:layout>
      <c:scatterChart>
        <c:scatterStyle val="lineMarker"/>
        <c:varyColors val="0"/>
        <c:ser>
          <c:idx val="7"/>
          <c:order val="0"/>
          <c:spPr>
            <a:ln w="19050">
              <a:noFill/>
            </a:ln>
          </c:spPr>
          <c:marker>
            <c:symbol val="circle"/>
            <c:size val="3"/>
          </c:marker>
          <c:xVal>
            <c:numRef>
              <c:f>'Unused graph - EDB rates '!$N$3:$N$27</c:f>
              <c:numCache>
                <c:formatCode>General</c:formatCode>
                <c:ptCount val="25"/>
                <c:pt idx="0">
                  <c:v>1.0426537616221232</c:v>
                </c:pt>
                <c:pt idx="1">
                  <c:v>1.0404025865296287</c:v>
                </c:pt>
                <c:pt idx="2">
                  <c:v>0.97685305645024023</c:v>
                </c:pt>
                <c:pt idx="3">
                  <c:v>0.97421236239050479</c:v>
                </c:pt>
                <c:pt idx="4">
                  <c:v>0.95120142734483792</c:v>
                </c:pt>
                <c:pt idx="5">
                  <c:v>1.0317930790440428</c:v>
                </c:pt>
                <c:pt idx="6">
                  <c:v>0.99879050413897907</c:v>
                </c:pt>
                <c:pt idx="7">
                  <c:v>1.0138428828643757</c:v>
                </c:pt>
                <c:pt idx="8">
                  <c:v>1.0330358937098083</c:v>
                </c:pt>
                <c:pt idx="9">
                  <c:v>1.0407409848896982</c:v>
                </c:pt>
                <c:pt idx="10">
                  <c:v>1.0199582367861222</c:v>
                </c:pt>
                <c:pt idx="11">
                  <c:v>0.95160309704423085</c:v>
                </c:pt>
                <c:pt idx="12">
                  <c:v>0.98611383857212154</c:v>
                </c:pt>
                <c:pt idx="13">
                  <c:v>1.034009830867765</c:v>
                </c:pt>
                <c:pt idx="14">
                  <c:v>1.0256471321802607</c:v>
                </c:pt>
                <c:pt idx="15">
                  <c:v>1.0006697645252132</c:v>
                </c:pt>
                <c:pt idx="16">
                  <c:v>0.98515567435975804</c:v>
                </c:pt>
                <c:pt idx="17">
                  <c:v>0.98826661236759961</c:v>
                </c:pt>
                <c:pt idx="18">
                  <c:v>1.0318737117996779</c:v>
                </c:pt>
                <c:pt idx="19">
                  <c:v>0.95876144244389394</c:v>
                </c:pt>
                <c:pt idx="20">
                  <c:v>1.0351449601378633</c:v>
                </c:pt>
                <c:pt idx="21">
                  <c:v>1.0106760925411908</c:v>
                </c:pt>
                <c:pt idx="22">
                  <c:v>0.96552789141245476</c:v>
                </c:pt>
                <c:pt idx="23">
                  <c:v>0.98945947976743653</c:v>
                </c:pt>
                <c:pt idx="24">
                  <c:v>1.0156520009165408</c:v>
                </c:pt>
              </c:numCache>
            </c:numRef>
          </c:xVal>
          <c:yVal>
            <c:numRef>
              <c:f>Working!$N$3:$N$27</c:f>
              <c:numCache>
                <c:formatCode>0.0</c:formatCode>
                <c:ptCount val="25"/>
                <c:pt idx="0">
                  <c:v>10.308303798189092</c:v>
                </c:pt>
                <c:pt idx="1">
                  <c:v>13.405604952844151</c:v>
                </c:pt>
                <c:pt idx="2">
                  <c:v>14.466959748632496</c:v>
                </c:pt>
                <c:pt idx="3">
                  <c:v>25.768030108233063</c:v>
                </c:pt>
                <c:pt idx="4">
                  <c:v>21.041538748129433</c:v>
                </c:pt>
                <c:pt idx="5">
                  <c:v>22.023344963202085</c:v>
                </c:pt>
                <c:pt idx="6">
                  <c:v>8.5066446520135326</c:v>
                </c:pt>
                <c:pt idx="7">
                  <c:v>9.6187955143998067</c:v>
                </c:pt>
                <c:pt idx="8">
                  <c:v>15.320757693124339</c:v>
                </c:pt>
                <c:pt idx="9">
                  <c:v>26.688816048797396</c:v>
                </c:pt>
                <c:pt idx="10">
                  <c:v>14.060855056207744</c:v>
                </c:pt>
                <c:pt idx="11">
                  <c:v>11.312552642512234</c:v>
                </c:pt>
                <c:pt idx="12">
                  <c:v>34.200051253931306</c:v>
                </c:pt>
                <c:pt idx="13">
                  <c:v>12.680933595543813</c:v>
                </c:pt>
                <c:pt idx="14">
                  <c:v>17.341315389539531</c:v>
                </c:pt>
                <c:pt idx="15">
                  <c:v>10.716844604091998</c:v>
                </c:pt>
                <c:pt idx="16">
                  <c:v>15.627899378556846</c:v>
                </c:pt>
                <c:pt idx="17">
                  <c:v>16.028145196391666</c:v>
                </c:pt>
                <c:pt idx="18">
                  <c:v>37.089003440450625</c:v>
                </c:pt>
                <c:pt idx="19">
                  <c:v>15.456536571401232</c:v>
                </c:pt>
                <c:pt idx="20">
                  <c:v>31.864490350465466</c:v>
                </c:pt>
                <c:pt idx="21">
                  <c:v>12.50824812909304</c:v>
                </c:pt>
                <c:pt idx="22">
                  <c:v>14.43918698672716</c:v>
                </c:pt>
                <c:pt idx="23">
                  <c:v>15.527575015267487</c:v>
                </c:pt>
                <c:pt idx="24">
                  <c:v>30.764147230189142</c:v>
                </c:pt>
              </c:numCache>
            </c:numRef>
          </c:yVal>
          <c:smooth val="0"/>
        </c:ser>
        <c:ser>
          <c:idx val="0"/>
          <c:order val="1"/>
          <c:spPr>
            <a:ln w="28575">
              <a:noFill/>
            </a:ln>
          </c:spPr>
          <c:marker>
            <c:symbol val="circle"/>
            <c:size val="3"/>
          </c:marker>
          <c:xVal>
            <c:numRef>
              <c:f>'Unused graph - EDB rates '!$O$3:$O$27</c:f>
              <c:numCache>
                <c:formatCode>General</c:formatCode>
                <c:ptCount val="25"/>
                <c:pt idx="0">
                  <c:v>1.9925386439546227</c:v>
                </c:pt>
                <c:pt idx="1">
                  <c:v>2.0024387325166</c:v>
                </c:pt>
                <c:pt idx="2">
                  <c:v>2.0081876489828527</c:v>
                </c:pt>
                <c:pt idx="3">
                  <c:v>1.9886502516998892</c:v>
                </c:pt>
                <c:pt idx="4">
                  <c:v>2.0278279968983064</c:v>
                </c:pt>
                <c:pt idx="5">
                  <c:v>1.9841300445550498</c:v>
                </c:pt>
                <c:pt idx="6">
                  <c:v>1.9869798517334516</c:v>
                </c:pt>
                <c:pt idx="7">
                  <c:v>2.0214385900460154</c:v>
                </c:pt>
                <c:pt idx="8">
                  <c:v>1.961511547279029</c:v>
                </c:pt>
                <c:pt idx="9">
                  <c:v>2.0351565459848988</c:v>
                </c:pt>
                <c:pt idx="10">
                  <c:v>1.9716059780627315</c:v>
                </c:pt>
                <c:pt idx="11">
                  <c:v>2.0072634113743533</c:v>
                </c:pt>
                <c:pt idx="12">
                  <c:v>2.0466141711866701</c:v>
                </c:pt>
                <c:pt idx="13">
                  <c:v>1.9501792152579416</c:v>
                </c:pt>
                <c:pt idx="14">
                  <c:v>1.9992835427343802</c:v>
                </c:pt>
                <c:pt idx="15">
                  <c:v>1.9518198186360554</c:v>
                </c:pt>
                <c:pt idx="16">
                  <c:v>1.9978953089037024</c:v>
                </c:pt>
                <c:pt idx="17">
                  <c:v>1.9851415638296999</c:v>
                </c:pt>
                <c:pt idx="18">
                  <c:v>2.0111224257259011</c:v>
                </c:pt>
                <c:pt idx="19">
                  <c:v>2.0172010462822705</c:v>
                </c:pt>
                <c:pt idx="20">
                  <c:v>2.0073082902308865</c:v>
                </c:pt>
                <c:pt idx="21">
                  <c:v>2.0372494857279015</c:v>
                </c:pt>
                <c:pt idx="22">
                  <c:v>2.001780077804689</c:v>
                </c:pt>
                <c:pt idx="23">
                  <c:v>2.0244578202965382</c:v>
                </c:pt>
                <c:pt idx="24">
                  <c:v>1.9887350685019456</c:v>
                </c:pt>
              </c:numCache>
            </c:numRef>
          </c:xVal>
          <c:yVal>
            <c:numRef>
              <c:f>Working!$T$3:$T$28</c:f>
              <c:numCache>
                <c:formatCode>0.0</c:formatCode>
                <c:ptCount val="26"/>
                <c:pt idx="0">
                  <c:v>17.888512762630196</c:v>
                </c:pt>
                <c:pt idx="1">
                  <c:v>18.990913810309991</c:v>
                </c:pt>
                <c:pt idx="2">
                  <c:v>19.347333998032443</c:v>
                </c:pt>
                <c:pt idx="3">
                  <c:v>24.954493815071686</c:v>
                </c:pt>
                <c:pt idx="4">
                  <c:v>21.675395119244641</c:v>
                </c:pt>
                <c:pt idx="5">
                  <c:v>22.023344963202085</c:v>
                </c:pt>
                <c:pt idx="6">
                  <c:v>17.252178528417339</c:v>
                </c:pt>
                <c:pt idx="7">
                  <c:v>17.638264856756429</c:v>
                </c:pt>
                <c:pt idx="8">
                  <c:v>19.667043770574608</c:v>
                </c:pt>
                <c:pt idx="9">
                  <c:v>22.023956842146166</c:v>
                </c:pt>
                <c:pt idx="10">
                  <c:v>19.216863636042362</c:v>
                </c:pt>
                <c:pt idx="11">
                  <c:v>18.248843042888911</c:v>
                </c:pt>
                <c:pt idx="12">
                  <c:v>22.082527020458368</c:v>
                </c:pt>
                <c:pt idx="13">
                  <c:v>18.732091464625299</c:v>
                </c:pt>
                <c:pt idx="14">
                  <c:v>20.365920060612396</c:v>
                </c:pt>
                <c:pt idx="15">
                  <c:v>19.014584173966398</c:v>
                </c:pt>
                <c:pt idx="16">
                  <c:v>19.764974604086596</c:v>
                </c:pt>
                <c:pt idx="17">
                  <c:v>19.907506750224385</c:v>
                </c:pt>
                <c:pt idx="18">
                  <c:v>22.01879147764383</c:v>
                </c:pt>
                <c:pt idx="19">
                  <c:v>19.700459984200116</c:v>
                </c:pt>
                <c:pt idx="20">
                  <c:v>22.400613277676403</c:v>
                </c:pt>
                <c:pt idx="21">
                  <c:v>18.661859632038457</c:v>
                </c:pt>
                <c:pt idx="22">
                  <c:v>19.344472998448687</c:v>
                </c:pt>
                <c:pt idx="23">
                  <c:v>19.726870257308111</c:v>
                </c:pt>
                <c:pt idx="24">
                  <c:v>22.003606906686461</c:v>
                </c:pt>
              </c:numCache>
            </c:numRef>
          </c:yVal>
          <c:smooth val="0"/>
        </c:ser>
        <c:ser>
          <c:idx val="1"/>
          <c:order val="2"/>
          <c:spPr>
            <a:ln w="28575">
              <a:noFill/>
            </a:ln>
          </c:spPr>
          <c:marker>
            <c:symbol val="circle"/>
            <c:size val="3"/>
          </c:marker>
          <c:xVal>
            <c:numRef>
              <c:f>'Unused graph - EDB rates '!$P$3:$P$27</c:f>
              <c:numCache>
                <c:formatCode>General</c:formatCode>
                <c:ptCount val="25"/>
                <c:pt idx="0">
                  <c:v>3.0201317884410024</c:v>
                </c:pt>
                <c:pt idx="1">
                  <c:v>2.9549047384320986</c:v>
                </c:pt>
                <c:pt idx="2">
                  <c:v>3.001419700037296</c:v>
                </c:pt>
                <c:pt idx="3">
                  <c:v>3.0143239467535459</c:v>
                </c:pt>
                <c:pt idx="4">
                  <c:v>2.9919050025947307</c:v>
                </c:pt>
                <c:pt idx="5">
                  <c:v>2.9946688755441322</c:v>
                </c:pt>
                <c:pt idx="6">
                  <c:v>3.0225978841945711</c:v>
                </c:pt>
                <c:pt idx="7">
                  <c:v>3.0369729600721875</c:v>
                </c:pt>
                <c:pt idx="8">
                  <c:v>2.9568513405517223</c:v>
                </c:pt>
                <c:pt idx="9">
                  <c:v>2.9886348093925168</c:v>
                </c:pt>
                <c:pt idx="10">
                  <c:v>3.0285277588674226</c:v>
                </c:pt>
                <c:pt idx="11">
                  <c:v>2.9875460827843661</c:v>
                </c:pt>
                <c:pt idx="12">
                  <c:v>3.0283430302534491</c:v>
                </c:pt>
                <c:pt idx="13">
                  <c:v>3.0199480207967824</c:v>
                </c:pt>
                <c:pt idx="14">
                  <c:v>3.0118655317026182</c:v>
                </c:pt>
                <c:pt idx="15">
                  <c:v>2.9685113883993939</c:v>
                </c:pt>
                <c:pt idx="16">
                  <c:v>3.0068038205410019</c:v>
                </c:pt>
                <c:pt idx="17">
                  <c:v>3.0086539376777317</c:v>
                </c:pt>
                <c:pt idx="18">
                  <c:v>3.015341525279311</c:v>
                </c:pt>
                <c:pt idx="19">
                  <c:v>2.9887974708559106</c:v>
                </c:pt>
                <c:pt idx="20">
                  <c:v>3.0017691762447036</c:v>
                </c:pt>
                <c:pt idx="21">
                  <c:v>3.0379556126960381</c:v>
                </c:pt>
                <c:pt idx="22">
                  <c:v>3.0399300130834348</c:v>
                </c:pt>
                <c:pt idx="23">
                  <c:v>2.9924024411623762</c:v>
                </c:pt>
                <c:pt idx="24">
                  <c:v>3.0326232956784231</c:v>
                </c:pt>
              </c:numCache>
            </c:numRef>
          </c:xVal>
          <c:yVal>
            <c:numRef>
              <c:f>Working!$Z$3:$Z$27</c:f>
              <c:numCache>
                <c:formatCode>0.0</c:formatCode>
                <c:ptCount val="25"/>
                <c:pt idx="0">
                  <c:v>10.447977253797076</c:v>
                </c:pt>
                <c:pt idx="1">
                  <c:v>13.54527840845213</c:v>
                </c:pt>
                <c:pt idx="2">
                  <c:v>14.606633204240483</c:v>
                </c:pt>
                <c:pt idx="3">
                  <c:v>25.907703563841043</c:v>
                </c:pt>
                <c:pt idx="4">
                  <c:v>21.181212203737417</c:v>
                </c:pt>
                <c:pt idx="5">
                  <c:v>22.163018418810061</c:v>
                </c:pt>
                <c:pt idx="6">
                  <c:v>8.6463181076215143</c:v>
                </c:pt>
                <c:pt idx="7">
                  <c:v>9.7584689700077902</c:v>
                </c:pt>
                <c:pt idx="8">
                  <c:v>15.460431148732322</c:v>
                </c:pt>
                <c:pt idx="9">
                  <c:v>26.828489504405379</c:v>
                </c:pt>
                <c:pt idx="10">
                  <c:v>14.200528511815728</c:v>
                </c:pt>
                <c:pt idx="11">
                  <c:v>11.452226098120221</c:v>
                </c:pt>
                <c:pt idx="12">
                  <c:v>32.390473402125195</c:v>
                </c:pt>
                <c:pt idx="13">
                  <c:v>12.8206070511518</c:v>
                </c:pt>
                <c:pt idx="14">
                  <c:v>17.480988845147515</c:v>
                </c:pt>
                <c:pt idx="15">
                  <c:v>10.85651805969998</c:v>
                </c:pt>
                <c:pt idx="16">
                  <c:v>15.767572834164829</c:v>
                </c:pt>
                <c:pt idx="17">
                  <c:v>16.167818651999649</c:v>
                </c:pt>
                <c:pt idx="18">
                  <c:v>33.562559441363788</c:v>
                </c:pt>
                <c:pt idx="19">
                  <c:v>15.596210027009214</c:v>
                </c:pt>
                <c:pt idx="20">
                  <c:v>32.00416380607345</c:v>
                </c:pt>
                <c:pt idx="21">
                  <c:v>12.647921584701026</c:v>
                </c:pt>
                <c:pt idx="22">
                  <c:v>14.578860442335145</c:v>
                </c:pt>
                <c:pt idx="23">
                  <c:v>15.667248470875471</c:v>
                </c:pt>
                <c:pt idx="24">
                  <c:v>27.527189020423513</c:v>
                </c:pt>
              </c:numCache>
            </c:numRef>
          </c:yVal>
          <c:smooth val="0"/>
        </c:ser>
        <c:ser>
          <c:idx val="2"/>
          <c:order val="3"/>
          <c:spPr>
            <a:ln w="28575">
              <a:noFill/>
            </a:ln>
          </c:spPr>
          <c:marker>
            <c:symbol val="circle"/>
            <c:size val="3"/>
          </c:marker>
          <c:xVal>
            <c:numRef>
              <c:f>'Unused graph - EDB rates '!$Q$3:$Q$27</c:f>
              <c:numCache>
                <c:formatCode>General</c:formatCode>
                <c:ptCount val="25"/>
                <c:pt idx="0">
                  <c:v>3.9777908285858139</c:v>
                </c:pt>
                <c:pt idx="1">
                  <c:v>3.9686321851445783</c:v>
                </c:pt>
                <c:pt idx="2">
                  <c:v>3.9985040777643412</c:v>
                </c:pt>
                <c:pt idx="3">
                  <c:v>4.0477113303033541</c:v>
                </c:pt>
                <c:pt idx="4">
                  <c:v>3.971253612314424</c:v>
                </c:pt>
                <c:pt idx="5">
                  <c:v>3.9758347206335038</c:v>
                </c:pt>
                <c:pt idx="6">
                  <c:v>4.0066148668530133</c:v>
                </c:pt>
                <c:pt idx="7">
                  <c:v>3.9629988631955442</c:v>
                </c:pt>
                <c:pt idx="8">
                  <c:v>3.9530032411926967</c:v>
                </c:pt>
                <c:pt idx="9">
                  <c:v>3.9674382973612197</c:v>
                </c:pt>
                <c:pt idx="10">
                  <c:v>4.0385705523338906</c:v>
                </c:pt>
                <c:pt idx="11">
                  <c:v>4.0227014750940597</c:v>
                </c:pt>
                <c:pt idx="12">
                  <c:v>4.0166559108104778</c:v>
                </c:pt>
                <c:pt idx="13">
                  <c:v>4.0200387101399073</c:v>
                </c:pt>
                <c:pt idx="14">
                  <c:v>4.0411135350743237</c:v>
                </c:pt>
                <c:pt idx="15">
                  <c:v>4.0454855625617903</c:v>
                </c:pt>
                <c:pt idx="16">
                  <c:v>3.960290387670419</c:v>
                </c:pt>
                <c:pt idx="17">
                  <c:v>3.95834052751173</c:v>
                </c:pt>
                <c:pt idx="18">
                  <c:v>3.9743613992326559</c:v>
                </c:pt>
                <c:pt idx="19">
                  <c:v>4.0176029964159952</c:v>
                </c:pt>
                <c:pt idx="20">
                  <c:v>4.0326426343163462</c:v>
                </c:pt>
                <c:pt idx="21">
                  <c:v>4.0065433689846905</c:v>
                </c:pt>
                <c:pt idx="22">
                  <c:v>3.9992232387521227</c:v>
                </c:pt>
                <c:pt idx="23">
                  <c:v>3.9925382950336257</c:v>
                </c:pt>
                <c:pt idx="24">
                  <c:v>4.0358421544952137</c:v>
                </c:pt>
              </c:numCache>
            </c:numRef>
          </c:xVal>
          <c:yVal>
            <c:numRef>
              <c:f>Working!$AF$3:$AF$27</c:f>
              <c:numCache>
                <c:formatCode>0.0</c:formatCode>
                <c:ptCount val="25"/>
                <c:pt idx="0">
                  <c:v>11.972208469163586</c:v>
                </c:pt>
                <c:pt idx="1">
                  <c:v>14.022578318878379</c:v>
                </c:pt>
                <c:pt idx="2">
                  <c:v>14.466959748632497</c:v>
                </c:pt>
                <c:pt idx="3">
                  <c:v>23.526218142358221</c:v>
                </c:pt>
                <c:pt idx="4">
                  <c:v>21.041538748129433</c:v>
                </c:pt>
                <c:pt idx="5">
                  <c:v>20.899229857783872</c:v>
                </c:pt>
                <c:pt idx="6">
                  <c:v>8.5066446520135326</c:v>
                </c:pt>
                <c:pt idx="7">
                  <c:v>7.7256809361639389</c:v>
                </c:pt>
                <c:pt idx="8">
                  <c:v>16.4168362425495</c:v>
                </c:pt>
                <c:pt idx="9">
                  <c:v>23.621668069404805</c:v>
                </c:pt>
                <c:pt idx="10">
                  <c:v>14.060855056207744</c:v>
                </c:pt>
                <c:pt idx="11">
                  <c:v>12.839356525955386</c:v>
                </c:pt>
                <c:pt idx="12">
                  <c:v>23.021166147574561</c:v>
                </c:pt>
                <c:pt idx="13">
                  <c:v>15.93608825683606</c:v>
                </c:pt>
                <c:pt idx="14">
                  <c:v>17.341315389539531</c:v>
                </c:pt>
                <c:pt idx="15">
                  <c:v>12.326619682485648</c:v>
                </c:pt>
                <c:pt idx="16">
                  <c:v>16.471448330570773</c:v>
                </c:pt>
                <c:pt idx="17">
                  <c:v>15.986774164264975</c:v>
                </c:pt>
                <c:pt idx="18">
                  <c:v>19.757272607347904</c:v>
                </c:pt>
                <c:pt idx="19">
                  <c:v>16.646759689359094</c:v>
                </c:pt>
                <c:pt idx="20">
                  <c:v>28.457615912571566</c:v>
                </c:pt>
                <c:pt idx="21">
                  <c:v>14.320397149001762</c:v>
                </c:pt>
                <c:pt idx="22">
                  <c:v>15.222805460124565</c:v>
                </c:pt>
                <c:pt idx="23">
                  <c:v>18.221035117652566</c:v>
                </c:pt>
                <c:pt idx="24">
                  <c:v>11.819680057318802</c:v>
                </c:pt>
              </c:numCache>
            </c:numRef>
          </c:yVal>
          <c:smooth val="0"/>
        </c:ser>
        <c:ser>
          <c:idx val="3"/>
          <c:order val="4"/>
          <c:spPr>
            <a:ln w="28575">
              <a:noFill/>
            </a:ln>
          </c:spPr>
          <c:marker>
            <c:symbol val="circle"/>
            <c:size val="3"/>
          </c:marker>
          <c:xVal>
            <c:numRef>
              <c:f>'Unused graph - EDB rates '!$R$3:$R$27</c:f>
              <c:numCache>
                <c:formatCode>General</c:formatCode>
                <c:ptCount val="25"/>
                <c:pt idx="0">
                  <c:v>5.0087696701103681</c:v>
                </c:pt>
                <c:pt idx="1">
                  <c:v>4.9696983404257082</c:v>
                </c:pt>
                <c:pt idx="2">
                  <c:v>4.9642856459937867</c:v>
                </c:pt>
                <c:pt idx="3">
                  <c:v>5.0436781958829719</c:v>
                </c:pt>
                <c:pt idx="4">
                  <c:v>5.0041097334994191</c:v>
                </c:pt>
                <c:pt idx="5">
                  <c:v>5.0175551764697346</c:v>
                </c:pt>
                <c:pt idx="6">
                  <c:v>4.9725183351442368</c:v>
                </c:pt>
                <c:pt idx="7">
                  <c:v>4.9697009230801434</c:v>
                </c:pt>
                <c:pt idx="8">
                  <c:v>5.0269555345687529</c:v>
                </c:pt>
                <c:pt idx="9">
                  <c:v>4.9578365932775874</c:v>
                </c:pt>
                <c:pt idx="10">
                  <c:v>4.9727671697075202</c:v>
                </c:pt>
                <c:pt idx="11">
                  <c:v>5.0385579299154202</c:v>
                </c:pt>
                <c:pt idx="12">
                  <c:v>4.9883253032045545</c:v>
                </c:pt>
                <c:pt idx="13">
                  <c:v>5.0326815976066612</c:v>
                </c:pt>
                <c:pt idx="14">
                  <c:v>4.978140780225619</c:v>
                </c:pt>
                <c:pt idx="15">
                  <c:v>4.9859040856311942</c:v>
                </c:pt>
                <c:pt idx="16">
                  <c:v>4.9815294059271089</c:v>
                </c:pt>
                <c:pt idx="17">
                  <c:v>4.9848706911175675</c:v>
                </c:pt>
                <c:pt idx="18">
                  <c:v>5.0159016110868961</c:v>
                </c:pt>
                <c:pt idx="19">
                  <c:v>4.9894763386477123</c:v>
                </c:pt>
                <c:pt idx="20">
                  <c:v>5.0373482151229538</c:v>
                </c:pt>
                <c:pt idx="21">
                  <c:v>4.9549709619430722</c:v>
                </c:pt>
                <c:pt idx="22">
                  <c:v>4.953231957511079</c:v>
                </c:pt>
                <c:pt idx="23">
                  <c:v>4.9911802891949257</c:v>
                </c:pt>
                <c:pt idx="24">
                  <c:v>5.023803570122805</c:v>
                </c:pt>
              </c:numCache>
            </c:numRef>
          </c:xVal>
          <c:yVal>
            <c:numRef>
              <c:f>Working!$AK$3:$AK$27</c:f>
              <c:numCache>
                <c:formatCode>0.00</c:formatCode>
                <c:ptCount val="25"/>
                <c:pt idx="0">
                  <c:v>12.381090309069863</c:v>
                </c:pt>
                <c:pt idx="1">
                  <c:v>13.986006907559354</c:v>
                </c:pt>
                <c:pt idx="2">
                  <c:v>13.961050119166957</c:v>
                </c:pt>
                <c:pt idx="3">
                  <c:v>20.592445886243571</c:v>
                </c:pt>
                <c:pt idx="4">
                  <c:v>18.934783931852845</c:v>
                </c:pt>
                <c:pt idx="5">
                  <c:v>17.788312185693208</c:v>
                </c:pt>
                <c:pt idx="6">
                  <c:v>7.5261536524642301</c:v>
                </c:pt>
                <c:pt idx="7">
                  <c:v>6.9175955475282267</c:v>
                </c:pt>
                <c:pt idx="8">
                  <c:v>16.515872124764673</c:v>
                </c:pt>
                <c:pt idx="9">
                  <c:v>20.345079841722583</c:v>
                </c:pt>
                <c:pt idx="10">
                  <c:v>13.700397515253746</c:v>
                </c:pt>
                <c:pt idx="11">
                  <c:v>13.181241534638495</c:v>
                </c:pt>
                <c:pt idx="12">
                  <c:v>22.83223032735517</c:v>
                </c:pt>
                <c:pt idx="13">
                  <c:v>16.887052034133948</c:v>
                </c:pt>
                <c:pt idx="14">
                  <c:v>16.34993273008855</c:v>
                </c:pt>
                <c:pt idx="15">
                  <c:v>13.615377059966567</c:v>
                </c:pt>
                <c:pt idx="16">
                  <c:v>16.460832400667037</c:v>
                </c:pt>
                <c:pt idx="17">
                  <c:v>14.067711079916847</c:v>
                </c:pt>
                <c:pt idx="18">
                  <c:v>22.681037190516776</c:v>
                </c:pt>
                <c:pt idx="19">
                  <c:v>16.764203390325019</c:v>
                </c:pt>
                <c:pt idx="20">
                  <c:v>24.516843497112006</c:v>
                </c:pt>
                <c:pt idx="21">
                  <c:v>14.733421297467537</c:v>
                </c:pt>
                <c:pt idx="22">
                  <c:v>15.214966177369135</c:v>
                </c:pt>
                <c:pt idx="23">
                  <c:v>18.893522043921852</c:v>
                </c:pt>
                <c:pt idx="24">
                  <c:v>17.001566059632818</c:v>
                </c:pt>
              </c:numCache>
            </c:numRef>
          </c:yVal>
          <c:smooth val="0"/>
        </c:ser>
        <c:ser>
          <c:idx val="4"/>
          <c:order val="5"/>
          <c:spPr>
            <a:ln w="28575">
              <a:noFill/>
            </a:ln>
          </c:spPr>
          <c:marker>
            <c:symbol val="circle"/>
            <c:size val="3"/>
          </c:marker>
          <c:xVal>
            <c:numRef>
              <c:f>'Unused graph - EDB rates '!$S$3:$S$27</c:f>
              <c:numCache>
                <c:formatCode>General</c:formatCode>
                <c:ptCount val="25"/>
                <c:pt idx="0">
                  <c:v>6.0098754853564849</c:v>
                </c:pt>
                <c:pt idx="1">
                  <c:v>6.0223743656618929</c:v>
                </c:pt>
                <c:pt idx="2">
                  <c:v>5.9589480274087023</c:v>
                </c:pt>
                <c:pt idx="3">
                  <c:v>5.982482077635062</c:v>
                </c:pt>
                <c:pt idx="4">
                  <c:v>6.0263577078079784</c:v>
                </c:pt>
                <c:pt idx="5">
                  <c:v>5.9752122444732407</c:v>
                </c:pt>
                <c:pt idx="6">
                  <c:v>5.9975367083627376</c:v>
                </c:pt>
                <c:pt idx="7">
                  <c:v>5.9706251822604308</c:v>
                </c:pt>
                <c:pt idx="8">
                  <c:v>6.0306247041270282</c:v>
                </c:pt>
                <c:pt idx="9">
                  <c:v>6.0355317224454019</c:v>
                </c:pt>
                <c:pt idx="10">
                  <c:v>6.0159486480154172</c:v>
                </c:pt>
                <c:pt idx="11">
                  <c:v>5.9689819507066417</c:v>
                </c:pt>
                <c:pt idx="12">
                  <c:v>5.9512300081992429</c:v>
                </c:pt>
                <c:pt idx="13">
                  <c:v>5.9671595501529744</c:v>
                </c:pt>
                <c:pt idx="14">
                  <c:v>6.0456377851662815</c:v>
                </c:pt>
                <c:pt idx="15">
                  <c:v>6.0097339717412019</c:v>
                </c:pt>
                <c:pt idx="16">
                  <c:v>5.9946409950123289</c:v>
                </c:pt>
                <c:pt idx="17">
                  <c:v>6.0022738613205426</c:v>
                </c:pt>
                <c:pt idx="18">
                  <c:v>6.03103314472515</c:v>
                </c:pt>
                <c:pt idx="19">
                  <c:v>5.9538646318243131</c:v>
                </c:pt>
                <c:pt idx="20">
                  <c:v>6.0177767800799202</c:v>
                </c:pt>
                <c:pt idx="21">
                  <c:v>5.9889854569150813</c:v>
                </c:pt>
                <c:pt idx="22">
                  <c:v>6.032392418576773</c:v>
                </c:pt>
                <c:pt idx="23">
                  <c:v>5.9794594071867593</c:v>
                </c:pt>
                <c:pt idx="24">
                  <c:v>5.9660545355909562</c:v>
                </c:pt>
              </c:numCache>
            </c:numRef>
          </c:xVal>
          <c:yVal>
            <c:numRef>
              <c:f>Working!$AO$3:$AO$27</c:f>
              <c:numCache>
                <c:formatCode>0.00</c:formatCode>
                <c:ptCount val="25"/>
                <c:pt idx="0">
                  <c:v>13.665576024794653</c:v>
                </c:pt>
                <c:pt idx="1">
                  <c:v>14.264423466967095</c:v>
                </c:pt>
                <c:pt idx="2">
                  <c:v>13.520745394385823</c:v>
                </c:pt>
                <c:pt idx="3">
                  <c:v>17.034785156381449</c:v>
                </c:pt>
                <c:pt idx="4">
                  <c:v>17.397794803196838</c:v>
                </c:pt>
                <c:pt idx="5">
                  <c:v>14.851964849003691</c:v>
                </c:pt>
                <c:pt idx="6">
                  <c:v>6.8206960641170138</c:v>
                </c:pt>
                <c:pt idx="7">
                  <c:v>5.7375309892956992</c:v>
                </c:pt>
                <c:pt idx="8">
                  <c:v>17.181823855999678</c:v>
                </c:pt>
                <c:pt idx="9">
                  <c:v>15.994202593529041</c:v>
                </c:pt>
                <c:pt idx="10">
                  <c:v>13.358447360741277</c:v>
                </c:pt>
                <c:pt idx="11">
                  <c:v>14.318036311356506</c:v>
                </c:pt>
                <c:pt idx="12">
                  <c:v>15.138949362385649</c:v>
                </c:pt>
                <c:pt idx="13">
                  <c:v>19.542218092545571</c:v>
                </c:pt>
                <c:pt idx="14">
                  <c:v>15.570400100860194</c:v>
                </c:pt>
                <c:pt idx="15">
                  <c:v>15.441644949964473</c:v>
                </c:pt>
                <c:pt idx="16">
                  <c:v>16.887461205940866</c:v>
                </c:pt>
                <c:pt idx="17">
                  <c:v>12.664400815217082</c:v>
                </c:pt>
                <c:pt idx="18">
                  <c:v>12.977033076153791</c:v>
                </c:pt>
                <c:pt idx="19">
                  <c:v>17.502568895374054</c:v>
                </c:pt>
                <c:pt idx="20">
                  <c:v>19.47297707652961</c:v>
                </c:pt>
                <c:pt idx="21">
                  <c:v>16.094204930263118</c:v>
                </c:pt>
                <c:pt idx="22">
                  <c:v>15.61320544991173</c:v>
                </c:pt>
                <c:pt idx="23">
                  <c:v>20.977525440172862</c:v>
                </c:pt>
                <c:pt idx="24">
                  <c:v>7.7675287632880465</c:v>
                </c:pt>
              </c:numCache>
            </c:numRef>
          </c:yVal>
          <c:smooth val="0"/>
        </c:ser>
        <c:ser>
          <c:idx val="5"/>
          <c:order val="6"/>
          <c:spPr>
            <a:ln w="28575">
              <a:noFill/>
            </a:ln>
          </c:spPr>
          <c:marker>
            <c:symbol val="circle"/>
            <c:size val="3"/>
          </c:marker>
          <c:xVal>
            <c:numRef>
              <c:f>'Unused graph - EDB rates '!$T$3:$T$27</c:f>
              <c:numCache>
                <c:formatCode>General</c:formatCode>
                <c:ptCount val="25"/>
                <c:pt idx="0">
                  <c:v>6.9520870426959149</c:v>
                </c:pt>
                <c:pt idx="1">
                  <c:v>6.9808808660579302</c:v>
                </c:pt>
                <c:pt idx="2">
                  <c:v>6.987060564976062</c:v>
                </c:pt>
                <c:pt idx="3">
                  <c:v>6.9521254300061486</c:v>
                </c:pt>
                <c:pt idx="4">
                  <c:v>7.0052789261103108</c:v>
                </c:pt>
                <c:pt idx="5">
                  <c:v>7.0060713239047807</c:v>
                </c:pt>
                <c:pt idx="6">
                  <c:v>6.9681939104571597</c:v>
                </c:pt>
                <c:pt idx="7">
                  <c:v>7.0072940650801776</c:v>
                </c:pt>
                <c:pt idx="8">
                  <c:v>6.9700154397084262</c:v>
                </c:pt>
                <c:pt idx="9">
                  <c:v>6.9792821535241636</c:v>
                </c:pt>
                <c:pt idx="10">
                  <c:v>7.0205534779150298</c:v>
                </c:pt>
                <c:pt idx="11">
                  <c:v>6.9975963554275893</c:v>
                </c:pt>
                <c:pt idx="12">
                  <c:v>6.9872531874932413</c:v>
                </c:pt>
                <c:pt idx="13">
                  <c:v>6.9691118431338701</c:v>
                </c:pt>
                <c:pt idx="14">
                  <c:v>7.0354444044502529</c:v>
                </c:pt>
                <c:pt idx="15">
                  <c:v>6.9582298692644997</c:v>
                </c:pt>
                <c:pt idx="16">
                  <c:v>7.019864957363172</c:v>
                </c:pt>
                <c:pt idx="17">
                  <c:v>6.9990324949993408</c:v>
                </c:pt>
                <c:pt idx="18">
                  <c:v>6.9755101002467264</c:v>
                </c:pt>
                <c:pt idx="19">
                  <c:v>6.9604772326797715</c:v>
                </c:pt>
                <c:pt idx="20">
                  <c:v>7.0212654875286198</c:v>
                </c:pt>
                <c:pt idx="21">
                  <c:v>7.0270648800660709</c:v>
                </c:pt>
                <c:pt idx="22">
                  <c:v>6.9682965319480736</c:v>
                </c:pt>
                <c:pt idx="23">
                  <c:v>6.9989063190707661</c:v>
                </c:pt>
                <c:pt idx="24">
                  <c:v>6.9699460889157479</c:v>
                </c:pt>
              </c:numCache>
            </c:numRef>
          </c:xVal>
          <c:yVal>
            <c:numRef>
              <c:f>Working!$E$3:$E$27</c:f>
              <c:numCache>
                <c:formatCode>0.0</c:formatCode>
                <c:ptCount val="25"/>
                <c:pt idx="0">
                  <c:v>14.256311124879733</c:v>
                </c:pt>
                <c:pt idx="1">
                  <c:v>14.869520171045652</c:v>
                </c:pt>
                <c:pt idx="2">
                  <c:v>14.117749483548513</c:v>
                </c:pt>
                <c:pt idx="3">
                  <c:v>14.698675436914483</c:v>
                </c:pt>
                <c:pt idx="4">
                  <c:v>18.153676146755444</c:v>
                </c:pt>
                <c:pt idx="5">
                  <c:v>15.482573263436139</c:v>
                </c:pt>
                <c:pt idx="6">
                  <c:v>7.0973924068414043</c:v>
                </c:pt>
                <c:pt idx="7">
                  <c:v>5.2803227657062113</c:v>
                </c:pt>
                <c:pt idx="8">
                  <c:v>17.921463261926306</c:v>
                </c:pt>
                <c:pt idx="9">
                  <c:v>16.678462477227527</c:v>
                </c:pt>
                <c:pt idx="10">
                  <c:v>13.927764941622954</c:v>
                </c:pt>
                <c:pt idx="11">
                  <c:v>14.935255927985301</c:v>
                </c:pt>
                <c:pt idx="12">
                  <c:v>15.721203543608652</c:v>
                </c:pt>
                <c:pt idx="13">
                  <c:v>20.404557837049399</c:v>
                </c:pt>
                <c:pt idx="14">
                  <c:v>16.252467490337981</c:v>
                </c:pt>
                <c:pt idx="15">
                  <c:v>14.536416671342693</c:v>
                </c:pt>
                <c:pt idx="16">
                  <c:v>17.629418757081535</c:v>
                </c:pt>
                <c:pt idx="17">
                  <c:v>13.202782122580263</c:v>
                </c:pt>
                <c:pt idx="18">
                  <c:v>13.523292831100324</c:v>
                </c:pt>
                <c:pt idx="19">
                  <c:v>18.28062239318222</c:v>
                </c:pt>
                <c:pt idx="20">
                  <c:v>19.928029279035009</c:v>
                </c:pt>
                <c:pt idx="21">
                  <c:v>16.808000231756964</c:v>
                </c:pt>
                <c:pt idx="22">
                  <c:v>16.298507131847725</c:v>
                </c:pt>
                <c:pt idx="23">
                  <c:v>21.918446081298779</c:v>
                </c:pt>
                <c:pt idx="24">
                  <c:v>8.0820785597598519</c:v>
                </c:pt>
              </c:numCache>
            </c:numRef>
          </c:yVal>
          <c:smooth val="0"/>
        </c:ser>
        <c:dLbls>
          <c:showLegendKey val="0"/>
          <c:showVal val="0"/>
          <c:showCatName val="0"/>
          <c:showSerName val="0"/>
          <c:showPercent val="0"/>
          <c:showBubbleSize val="0"/>
        </c:dLbls>
        <c:axId val="141124352"/>
        <c:axId val="141126272"/>
      </c:scatterChart>
      <c:valAx>
        <c:axId val="141124352"/>
        <c:scaling>
          <c:orientation val="minMax"/>
        </c:scaling>
        <c:delete val="1"/>
        <c:axPos val="b"/>
        <c:title>
          <c:tx>
            <c:rich>
              <a:bodyPr/>
              <a:lstStyle/>
              <a:p>
                <a:pPr>
                  <a:defRPr/>
                </a:pPr>
                <a:r>
                  <a:rPr lang="en-NZ" baseline="0"/>
                  <a:t>Application A</a:t>
                </a:r>
                <a:endParaRPr lang="en-NZ"/>
              </a:p>
            </c:rich>
          </c:tx>
          <c:layout>
            <c:manualLayout>
              <c:xMode val="edge"/>
              <c:yMode val="edge"/>
              <c:x val="0.37034894871651508"/>
              <c:y val="0.95148221365946273"/>
            </c:manualLayout>
          </c:layout>
          <c:overlay val="0"/>
        </c:title>
        <c:numFmt formatCode="General" sourceLinked="1"/>
        <c:majorTickMark val="out"/>
        <c:minorTickMark val="none"/>
        <c:tickLblPos val="none"/>
        <c:crossAx val="141126272"/>
        <c:crossesAt val="0"/>
        <c:crossBetween val="midCat"/>
      </c:valAx>
      <c:valAx>
        <c:axId val="141126272"/>
        <c:scaling>
          <c:orientation val="minMax"/>
        </c:scaling>
        <c:delete val="0"/>
        <c:axPos val="l"/>
        <c:majorGridlines/>
        <c:title>
          <c:tx>
            <c:rich>
              <a:bodyPr rot="-5400000" vert="horz"/>
              <a:lstStyle/>
              <a:p>
                <a:pPr>
                  <a:defRPr/>
                </a:pPr>
                <a:r>
                  <a:rPr lang="en-NZ"/>
                  <a:t>Fully variabilised charging</a:t>
                </a:r>
                <a:r>
                  <a:rPr lang="en-NZ" baseline="0"/>
                  <a:t> rate</a:t>
                </a:r>
                <a:r>
                  <a:rPr lang="en-NZ"/>
                  <a:t> ($/MWh)</a:t>
                </a:r>
              </a:p>
            </c:rich>
          </c:tx>
          <c:layout>
            <c:manualLayout>
              <c:xMode val="edge"/>
              <c:yMode val="edge"/>
              <c:x val="3.3547430837324775E-2"/>
              <c:y val="0.23121259842519704"/>
            </c:manualLayout>
          </c:layout>
          <c:overlay val="0"/>
        </c:title>
        <c:numFmt formatCode="0" sourceLinked="0"/>
        <c:majorTickMark val="out"/>
        <c:minorTickMark val="none"/>
        <c:tickLblPos val="nextTo"/>
        <c:crossAx val="141124352"/>
        <c:crosses val="autoZero"/>
        <c:crossBetween val="midCat"/>
      </c:valAx>
    </c:plotArea>
    <c:plotVisOnly val="1"/>
    <c:dispBlanksAs val="gap"/>
    <c:showDLblsOverMax val="0"/>
  </c:chart>
  <c:txPr>
    <a:bodyPr/>
    <a:lstStyle/>
    <a:p>
      <a:pPr>
        <a:defRPr sz="1100"/>
      </a:pPr>
      <a:endParaRPr lang="en-US"/>
    </a:p>
  </c:txPr>
  <c:printSettings>
    <c:headerFooter/>
    <c:pageMargins b="0.75000000000000089" l="0.70000000000000062" r="0.70000000000000062" t="0.7500000000000008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251808</xdr:colOff>
      <xdr:row>3</xdr:row>
      <xdr:rowOff>124027</xdr:rowOff>
    </xdr:from>
    <xdr:to>
      <xdr:col>12</xdr:col>
      <xdr:colOff>280384</xdr:colOff>
      <xdr:row>27</xdr:row>
      <xdr:rowOff>28777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0.13631</cdr:x>
      <cdr:y>0.83911</cdr:y>
    </cdr:from>
    <cdr:to>
      <cdr:x>0.33041</cdr:x>
      <cdr:y>0.9072</cdr:y>
    </cdr:to>
    <cdr:sp macro="" textlink="">
      <cdr:nvSpPr>
        <cdr:cNvPr id="2" name="TextBox 1"/>
        <cdr:cNvSpPr txBox="1"/>
      </cdr:nvSpPr>
      <cdr:spPr>
        <a:xfrm xmlns:a="http://schemas.openxmlformats.org/drawingml/2006/main">
          <a:off x="1004306" y="3756485"/>
          <a:ext cx="1430098" cy="3048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1100"/>
            <a:t>No transition</a:t>
          </a:r>
        </a:p>
      </cdr:txBody>
    </cdr:sp>
  </cdr:relSizeAnchor>
  <cdr:relSizeAnchor xmlns:cdr="http://schemas.openxmlformats.org/drawingml/2006/chartDrawing">
    <cdr:from>
      <cdr:x>0.24569</cdr:x>
      <cdr:y>0.83955</cdr:y>
    </cdr:from>
    <cdr:to>
      <cdr:x>0.43886</cdr:x>
      <cdr:y>0.90835</cdr:y>
    </cdr:to>
    <cdr:sp macro="" textlink="">
      <cdr:nvSpPr>
        <cdr:cNvPr id="3" name="TextBox 1"/>
        <cdr:cNvSpPr txBox="1"/>
      </cdr:nvSpPr>
      <cdr:spPr>
        <a:xfrm xmlns:a="http://schemas.openxmlformats.org/drawingml/2006/main">
          <a:off x="1797255" y="3758467"/>
          <a:ext cx="1413077" cy="308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1 (a cap)</a:t>
          </a:r>
        </a:p>
      </cdr:txBody>
    </cdr:sp>
  </cdr:relSizeAnchor>
  <cdr:relSizeAnchor xmlns:cdr="http://schemas.openxmlformats.org/drawingml/2006/chartDrawing">
    <cdr:from>
      <cdr:x>0.34802</cdr:x>
      <cdr:y>0.83824</cdr:y>
    </cdr:from>
    <cdr:to>
      <cdr:x>0.54119</cdr:x>
      <cdr:y>0.912</cdr:y>
    </cdr:to>
    <cdr:sp macro="" textlink="">
      <cdr:nvSpPr>
        <cdr:cNvPr id="4" name="TextBox 1"/>
        <cdr:cNvSpPr txBox="1"/>
      </cdr:nvSpPr>
      <cdr:spPr>
        <a:xfrm xmlns:a="http://schemas.openxmlformats.org/drawingml/2006/main">
          <a:off x="2545864" y="3752606"/>
          <a:ext cx="1413077" cy="33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2</a:t>
          </a:r>
        </a:p>
      </cdr:txBody>
    </cdr:sp>
  </cdr:relSizeAnchor>
  <cdr:relSizeAnchor xmlns:cdr="http://schemas.openxmlformats.org/drawingml/2006/chartDrawing">
    <cdr:from>
      <cdr:x>0.44734</cdr:x>
      <cdr:y>0.8387</cdr:y>
    </cdr:from>
    <cdr:to>
      <cdr:x>0.64051</cdr:x>
      <cdr:y>0.9075</cdr:y>
    </cdr:to>
    <cdr:sp macro="" textlink="">
      <cdr:nvSpPr>
        <cdr:cNvPr id="5" name="TextBox 1"/>
        <cdr:cNvSpPr txBox="1"/>
      </cdr:nvSpPr>
      <cdr:spPr>
        <a:xfrm xmlns:a="http://schemas.openxmlformats.org/drawingml/2006/main">
          <a:off x="3272410" y="3754665"/>
          <a:ext cx="1413077" cy="308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3</a:t>
          </a:r>
        </a:p>
      </cdr:txBody>
    </cdr:sp>
  </cdr:relSizeAnchor>
  <cdr:relSizeAnchor xmlns:cdr="http://schemas.openxmlformats.org/drawingml/2006/chartDrawing">
    <cdr:from>
      <cdr:x>0.54642</cdr:x>
      <cdr:y>0.83925</cdr:y>
    </cdr:from>
    <cdr:to>
      <cdr:x>0.73959</cdr:x>
      <cdr:y>0.90805</cdr:y>
    </cdr:to>
    <cdr:sp macro="" textlink="">
      <cdr:nvSpPr>
        <cdr:cNvPr id="6" name="TextBox 1"/>
        <cdr:cNvSpPr txBox="1"/>
      </cdr:nvSpPr>
      <cdr:spPr>
        <a:xfrm xmlns:a="http://schemas.openxmlformats.org/drawingml/2006/main">
          <a:off x="3997200" y="3757128"/>
          <a:ext cx="1413077" cy="30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4</a:t>
          </a:r>
        </a:p>
      </cdr:txBody>
    </cdr:sp>
  </cdr:relSizeAnchor>
  <cdr:relSizeAnchor xmlns:cdr="http://schemas.openxmlformats.org/drawingml/2006/chartDrawing">
    <cdr:from>
      <cdr:x>0.77233</cdr:x>
      <cdr:y>0.85975</cdr:y>
    </cdr:from>
    <cdr:to>
      <cdr:x>0.9655</cdr:x>
      <cdr:y>0.92854</cdr:y>
    </cdr:to>
    <cdr:sp macro="" textlink="">
      <cdr:nvSpPr>
        <cdr:cNvPr id="8" name="TextBox 1"/>
        <cdr:cNvSpPr txBox="1"/>
      </cdr:nvSpPr>
      <cdr:spPr>
        <a:xfrm xmlns:a="http://schemas.openxmlformats.org/drawingml/2006/main">
          <a:off x="5690435" y="3848888"/>
          <a:ext cx="1423245" cy="307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b="1"/>
            <a:t>Status</a:t>
          </a:r>
          <a:r>
            <a:rPr lang="en-NZ" sz="1100" b="1" baseline="0"/>
            <a:t> quo</a:t>
          </a:r>
          <a:endParaRPr lang="en-NZ" sz="1100" b="1"/>
        </a:p>
      </cdr:txBody>
    </cdr:sp>
  </cdr:relSizeAnchor>
  <cdr:relSizeAnchor xmlns:cdr="http://schemas.openxmlformats.org/drawingml/2006/chartDrawing">
    <cdr:from>
      <cdr:x>0.42619</cdr:x>
      <cdr:y>0.88376</cdr:y>
    </cdr:from>
    <cdr:to>
      <cdr:x>0.6579</cdr:x>
      <cdr:y>0.90245</cdr:y>
    </cdr:to>
    <cdr:sp macro="" textlink="">
      <cdr:nvSpPr>
        <cdr:cNvPr id="9" name="Right Brace 8"/>
        <cdr:cNvSpPr/>
      </cdr:nvSpPr>
      <cdr:spPr>
        <a:xfrm xmlns:a="http://schemas.openxmlformats.org/drawingml/2006/main" rot="5400000">
          <a:off x="3923337" y="3150694"/>
          <a:ext cx="83653" cy="1695008"/>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0.65228</cdr:x>
      <cdr:y>0.86094</cdr:y>
    </cdr:from>
    <cdr:to>
      <cdr:x>0.84545</cdr:x>
      <cdr:y>0.92974</cdr:y>
    </cdr:to>
    <cdr:sp macro="" textlink="">
      <cdr:nvSpPr>
        <cdr:cNvPr id="10" name="TextBox 1"/>
        <cdr:cNvSpPr txBox="1"/>
      </cdr:nvSpPr>
      <cdr:spPr>
        <a:xfrm xmlns:a="http://schemas.openxmlformats.org/drawingml/2006/main">
          <a:off x="4805866" y="3854214"/>
          <a:ext cx="1423246" cy="308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b="1"/>
            <a:t>Application B</a:t>
          </a:r>
        </a:p>
      </cdr:txBody>
    </cdr:sp>
  </cdr:relSizeAnchor>
  <cdr:relSizeAnchor xmlns:cdr="http://schemas.openxmlformats.org/drawingml/2006/chartDrawing">
    <cdr:from>
      <cdr:x>0.44396</cdr:x>
      <cdr:y>0.89433</cdr:y>
    </cdr:from>
    <cdr:to>
      <cdr:x>0.63806</cdr:x>
      <cdr:y>0.96242</cdr:y>
    </cdr:to>
    <cdr:sp macro="" textlink="">
      <cdr:nvSpPr>
        <cdr:cNvPr id="11" name="TextBox 1"/>
        <cdr:cNvSpPr txBox="1"/>
      </cdr:nvSpPr>
      <cdr:spPr>
        <a:xfrm xmlns:a="http://schemas.openxmlformats.org/drawingml/2006/main">
          <a:off x="3247628" y="4003675"/>
          <a:ext cx="1419881" cy="3048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Transitions</a:t>
          </a:r>
        </a:p>
      </cdr:txBody>
    </cdr:sp>
  </cdr:relSizeAnchor>
  <cdr:relSizeAnchor xmlns:cdr="http://schemas.openxmlformats.org/drawingml/2006/chartDrawing">
    <cdr:from>
      <cdr:x>0.1811</cdr:x>
      <cdr:y>0.93562</cdr:y>
    </cdr:from>
    <cdr:to>
      <cdr:x>0.6744</cdr:x>
      <cdr:y>0.95424</cdr:y>
    </cdr:to>
    <cdr:sp macro="" textlink="">
      <cdr:nvSpPr>
        <cdr:cNvPr id="12" name="Right Brace 11"/>
        <cdr:cNvSpPr/>
      </cdr:nvSpPr>
      <cdr:spPr>
        <a:xfrm xmlns:a="http://schemas.openxmlformats.org/drawingml/2006/main" rot="5400000">
          <a:off x="3087393" y="2425918"/>
          <a:ext cx="83348" cy="3608594"/>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21" sqref="H21"/>
    </sheetView>
  </sheetViews>
  <sheetFormatPr defaultRowHeight="15" x14ac:dyDescent="0.25"/>
  <sheetData>
    <row r="1" spans="1:1" x14ac:dyDescent="0.25">
      <c r="A1" s="158" t="s">
        <v>120</v>
      </c>
    </row>
    <row r="2" spans="1:1" x14ac:dyDescent="0.25">
      <c r="A2" s="158"/>
    </row>
    <row r="3" spans="1:1" x14ac:dyDescent="0.25">
      <c r="A3" s="158"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5"/>
  <sheetViews>
    <sheetView zoomScale="85" zoomScaleNormal="85" workbookViewId="0"/>
  </sheetViews>
  <sheetFormatPr defaultRowHeight="15" x14ac:dyDescent="0.25"/>
  <cols>
    <col min="1" max="1" width="57" bestFit="1" customWidth="1"/>
    <col min="2" max="2" width="24.140625" style="2" bestFit="1" customWidth="1"/>
    <col min="3" max="3" width="16.140625" style="3" bestFit="1" customWidth="1"/>
    <col min="4" max="4" width="20.28515625" style="3" bestFit="1" customWidth="1"/>
    <col min="5" max="5" width="18.7109375" style="4" bestFit="1" customWidth="1"/>
    <col min="6" max="6" width="8.7109375" style="36" bestFit="1" customWidth="1"/>
    <col min="7" max="7" width="6.7109375" style="36" bestFit="1" customWidth="1"/>
    <col min="9" max="9" width="31.28515625" bestFit="1" customWidth="1"/>
    <col min="10" max="10" width="20.28515625" style="3" bestFit="1" customWidth="1"/>
    <col min="11" max="11" width="12" style="5" bestFit="1" customWidth="1"/>
    <col min="13" max="13" width="12.5703125" bestFit="1" customWidth="1"/>
    <col min="14" max="14" width="20.28515625" style="3" bestFit="1" customWidth="1"/>
    <col min="15" max="15" width="12" style="5" bestFit="1" customWidth="1"/>
    <col min="17" max="17" width="12.85546875" bestFit="1" customWidth="1"/>
    <col min="18" max="18" width="20.28515625" style="3" bestFit="1" customWidth="1"/>
    <col min="19" max="19" width="12" style="5" bestFit="1" customWidth="1"/>
    <col min="21" max="21" width="23.85546875" bestFit="1" customWidth="1"/>
    <col min="22" max="22" width="21" style="3" bestFit="1" customWidth="1"/>
    <col min="23" max="23" width="12.5703125" style="6" bestFit="1" customWidth="1"/>
    <col min="25" max="25" width="12.5703125" bestFit="1" customWidth="1"/>
    <col min="26" max="26" width="21" style="3" bestFit="1" customWidth="1"/>
    <col min="27" max="27" width="12.5703125" style="6" bestFit="1" customWidth="1"/>
    <col min="29" max="29" width="16.28515625" bestFit="1" customWidth="1"/>
    <col min="30" max="30" width="21" style="3" bestFit="1" customWidth="1"/>
    <col min="31" max="31" width="12.5703125" style="6" bestFit="1" customWidth="1"/>
    <col min="33" max="33" width="18.28515625" bestFit="1" customWidth="1"/>
    <col min="34" max="34" width="21" style="3" bestFit="1" customWidth="1"/>
    <col min="35" max="35" width="15.28515625" style="54" bestFit="1" customWidth="1"/>
    <col min="37" max="37" width="20.85546875" bestFit="1" customWidth="1"/>
    <col min="38" max="38" width="21" style="3" bestFit="1" customWidth="1"/>
    <col min="39" max="39" width="15.28515625" style="54" bestFit="1" customWidth="1"/>
  </cols>
  <sheetData>
    <row r="1" spans="1:39" x14ac:dyDescent="0.25">
      <c r="A1" t="s">
        <v>57</v>
      </c>
      <c r="B1" s="2" t="s">
        <v>142</v>
      </c>
      <c r="C1" s="3" t="s">
        <v>117</v>
      </c>
      <c r="D1" s="3" t="s">
        <v>1</v>
      </c>
      <c r="E1" s="4" t="s">
        <v>118</v>
      </c>
      <c r="F1" s="36" t="s">
        <v>78</v>
      </c>
      <c r="G1" s="36" t="s">
        <v>0</v>
      </c>
      <c r="I1" t="s">
        <v>52</v>
      </c>
      <c r="J1" s="3" t="s">
        <v>1</v>
      </c>
      <c r="K1" s="5" t="s">
        <v>53</v>
      </c>
      <c r="M1" t="s">
        <v>55</v>
      </c>
      <c r="N1" s="3" t="s">
        <v>1</v>
      </c>
      <c r="O1" s="5" t="s">
        <v>53</v>
      </c>
      <c r="Q1" t="s">
        <v>56</v>
      </c>
      <c r="R1" s="3" t="s">
        <v>1</v>
      </c>
      <c r="S1" s="5" t="s">
        <v>53</v>
      </c>
      <c r="U1" t="s">
        <v>60</v>
      </c>
      <c r="V1" s="3" t="s">
        <v>1</v>
      </c>
      <c r="W1" s="6" t="s">
        <v>59</v>
      </c>
      <c r="Y1" t="s">
        <v>61</v>
      </c>
      <c r="Z1" s="3" t="s">
        <v>68</v>
      </c>
      <c r="AA1" s="6" t="s">
        <v>69</v>
      </c>
      <c r="AC1" t="s">
        <v>62</v>
      </c>
      <c r="AD1" s="3" t="s">
        <v>68</v>
      </c>
      <c r="AE1" s="6" t="s">
        <v>69</v>
      </c>
      <c r="AG1" t="s">
        <v>84</v>
      </c>
      <c r="AH1" s="3" t="s">
        <v>1</v>
      </c>
      <c r="AI1" s="54" t="s">
        <v>143</v>
      </c>
      <c r="AK1" t="s">
        <v>100</v>
      </c>
      <c r="AL1" s="3" t="s">
        <v>1</v>
      </c>
      <c r="AM1" s="54" t="s">
        <v>143</v>
      </c>
    </row>
    <row r="2" spans="1:39" x14ac:dyDescent="0.25">
      <c r="B2" s="2">
        <v>0</v>
      </c>
      <c r="C2" s="3" t="s">
        <v>2</v>
      </c>
      <c r="D2" s="3" t="s">
        <v>3</v>
      </c>
      <c r="E2" s="4">
        <v>1.32838985899846</v>
      </c>
      <c r="F2" s="36">
        <f>E2*(1-B2)</f>
        <v>1.32838985899846</v>
      </c>
      <c r="G2" s="36">
        <f>E2*B2</f>
        <v>0</v>
      </c>
      <c r="J2" s="3" t="s">
        <v>3</v>
      </c>
      <c r="K2" s="5">
        <v>1.6633506772314701E-2</v>
      </c>
      <c r="N2" s="3" t="s">
        <v>3</v>
      </c>
      <c r="O2" s="5">
        <v>1.5842344684778999E-2</v>
      </c>
      <c r="R2" s="3" t="s">
        <v>3</v>
      </c>
      <c r="S2" s="5">
        <v>1.7628982309545499E-3</v>
      </c>
      <c r="V2" s="3" t="s">
        <v>3</v>
      </c>
      <c r="W2" s="6">
        <v>766.03946121145202</v>
      </c>
      <c r="Z2" s="3" t="s">
        <v>14</v>
      </c>
      <c r="AA2" s="6">
        <v>1.0314666692322699E-2</v>
      </c>
      <c r="AD2" s="3" t="s">
        <v>6</v>
      </c>
      <c r="AE2" s="6">
        <v>255.32044915921199</v>
      </c>
      <c r="AH2" s="3" t="s">
        <v>3</v>
      </c>
      <c r="AI2" s="54">
        <v>32.762690678897101</v>
      </c>
      <c r="AL2" s="3" t="s">
        <v>3</v>
      </c>
      <c r="AM2" s="54">
        <v>31.405111485533499</v>
      </c>
    </row>
    <row r="3" spans="1:39" x14ac:dyDescent="0.25">
      <c r="B3" s="2">
        <v>0</v>
      </c>
      <c r="C3" s="3" t="s">
        <v>2</v>
      </c>
      <c r="D3" s="3" t="s">
        <v>4</v>
      </c>
      <c r="E3" s="4">
        <v>3.4087774167699298</v>
      </c>
      <c r="F3" s="36">
        <f t="shared" ref="F3:F66" si="0">E3*(1-B3)</f>
        <v>3.4087774167699298</v>
      </c>
      <c r="G3" s="36">
        <f t="shared" ref="G3:G66" si="1">E3*B3</f>
        <v>0</v>
      </c>
      <c r="J3" s="3" t="s">
        <v>4</v>
      </c>
      <c r="K3" s="5">
        <v>4.2697892379733399E-2</v>
      </c>
      <c r="N3" s="3" t="s">
        <v>4</v>
      </c>
      <c r="O3" s="5">
        <v>3.0782929072951201E-2</v>
      </c>
      <c r="R3" s="3" t="s">
        <v>7</v>
      </c>
      <c r="S3" s="5">
        <v>0.20958374504431701</v>
      </c>
      <c r="V3" s="3" t="s">
        <v>4</v>
      </c>
      <c r="W3" s="6">
        <v>1397.1438098921501</v>
      </c>
      <c r="Z3" s="3" t="s">
        <v>19</v>
      </c>
      <c r="AA3" s="6">
        <v>868.73922215911898</v>
      </c>
      <c r="AD3" s="3" t="s">
        <v>7</v>
      </c>
      <c r="AE3" s="6">
        <v>10924.4699482694</v>
      </c>
      <c r="AH3" s="3" t="s">
        <v>4</v>
      </c>
      <c r="AI3" s="54">
        <v>62.324574189128697</v>
      </c>
      <c r="AL3" s="3" t="s">
        <v>4</v>
      </c>
      <c r="AM3" s="54">
        <v>59.788352845660199</v>
      </c>
    </row>
    <row r="4" spans="1:39" x14ac:dyDescent="0.25">
      <c r="B4" s="2">
        <v>0</v>
      </c>
      <c r="C4" s="3" t="s">
        <v>2</v>
      </c>
      <c r="D4" s="3" t="s">
        <v>5</v>
      </c>
      <c r="E4" s="4">
        <v>0.17810167300301699</v>
      </c>
      <c r="F4" s="36">
        <f t="shared" si="0"/>
        <v>0.17810167300301699</v>
      </c>
      <c r="G4" s="36">
        <f t="shared" si="1"/>
        <v>0</v>
      </c>
      <c r="J4" s="3" t="s">
        <v>5</v>
      </c>
      <c r="K4" s="5">
        <v>2.2309427724099399E-3</v>
      </c>
      <c r="N4" s="3" t="s">
        <v>5</v>
      </c>
      <c r="O4" s="5">
        <v>2.4385727001136901E-3</v>
      </c>
      <c r="R4" s="3" t="s">
        <v>14</v>
      </c>
      <c r="S4" s="5">
        <v>5.5162229596946298E-2</v>
      </c>
      <c r="V4" s="3" t="s">
        <v>5</v>
      </c>
      <c r="W4" s="6">
        <v>116.57310384033499</v>
      </c>
      <c r="Z4" s="3" t="s">
        <v>34</v>
      </c>
      <c r="AA4" s="6">
        <v>41.464789932152598</v>
      </c>
      <c r="AD4" s="3" t="s">
        <v>13</v>
      </c>
      <c r="AE4" s="6">
        <v>146.60113738185001</v>
      </c>
      <c r="AH4" s="3" t="s">
        <v>5</v>
      </c>
      <c r="AI4" s="54">
        <v>4.9372496296126096</v>
      </c>
      <c r="AL4" s="3" t="s">
        <v>5</v>
      </c>
      <c r="AM4" s="54">
        <v>4.7284657705754096</v>
      </c>
    </row>
    <row r="5" spans="1:39" x14ac:dyDescent="0.25">
      <c r="B5" s="2">
        <v>0</v>
      </c>
      <c r="C5" s="3" t="s">
        <v>2</v>
      </c>
      <c r="D5" s="3" t="s">
        <v>6</v>
      </c>
      <c r="E5" s="4">
        <v>0.16756829608169599</v>
      </c>
      <c r="F5" s="36">
        <f t="shared" si="0"/>
        <v>0.16756829608169599</v>
      </c>
      <c r="G5" s="36">
        <f t="shared" si="1"/>
        <v>0</v>
      </c>
      <c r="J5" s="3" t="s">
        <v>6</v>
      </c>
      <c r="K5" s="5">
        <v>1.80649629333734E-3</v>
      </c>
      <c r="N5" s="3" t="s">
        <v>6</v>
      </c>
      <c r="O5" s="5">
        <v>6.53453972130823E-3</v>
      </c>
      <c r="R5" s="3" t="s">
        <v>19</v>
      </c>
      <c r="S5" s="5">
        <v>0.70833131372262204</v>
      </c>
      <c r="V5" s="3" t="s">
        <v>6</v>
      </c>
      <c r="W5" s="6">
        <v>633.73497566153196</v>
      </c>
      <c r="Z5" s="3" t="s">
        <v>40</v>
      </c>
      <c r="AA5" s="6">
        <v>1.3074166700243899E-2</v>
      </c>
      <c r="AD5" s="3" t="s">
        <v>14</v>
      </c>
      <c r="AE5" s="6">
        <v>8067.1859198984403</v>
      </c>
      <c r="AH5" s="3" t="s">
        <v>6</v>
      </c>
      <c r="AI5" s="54">
        <v>13.230138194040199</v>
      </c>
      <c r="AL5" s="3" t="s">
        <v>6</v>
      </c>
      <c r="AM5" s="54">
        <v>12.751566893726601</v>
      </c>
    </row>
    <row r="6" spans="1:39" x14ac:dyDescent="0.25">
      <c r="B6" s="2">
        <v>0</v>
      </c>
      <c r="C6" s="3" t="s">
        <v>2</v>
      </c>
      <c r="D6" s="3" t="s">
        <v>7</v>
      </c>
      <c r="E6" s="4">
        <v>10.737094339397601</v>
      </c>
      <c r="F6" s="36">
        <f t="shared" si="0"/>
        <v>10.737094339397601</v>
      </c>
      <c r="G6" s="36">
        <f t="shared" si="1"/>
        <v>0</v>
      </c>
      <c r="J6" s="3" t="s">
        <v>8</v>
      </c>
      <c r="K6" s="5">
        <v>1.82712018147307E-2</v>
      </c>
      <c r="N6" s="3" t="s">
        <v>7</v>
      </c>
      <c r="O6" s="5">
        <v>2.5052670392644003E-4</v>
      </c>
      <c r="R6" s="3" t="s">
        <v>34</v>
      </c>
      <c r="S6" s="5">
        <v>4.0578267637354703E-3</v>
      </c>
      <c r="V6" s="3" t="s">
        <v>7</v>
      </c>
      <c r="W6" s="6">
        <v>29.204021528664398</v>
      </c>
      <c r="Z6" s="3" t="s">
        <v>41</v>
      </c>
      <c r="AA6" s="6">
        <v>3.2967666603896398E-2</v>
      </c>
      <c r="AD6" s="3" t="s">
        <v>19</v>
      </c>
      <c r="AE6" s="6">
        <v>10833.889933804299</v>
      </c>
      <c r="AH6" s="3" t="s">
        <v>7</v>
      </c>
      <c r="AI6" s="54">
        <v>82.756836981176093</v>
      </c>
      <c r="AL6" s="3" t="s">
        <v>7</v>
      </c>
      <c r="AM6" s="54">
        <v>118.74840421655</v>
      </c>
    </row>
    <row r="7" spans="1:39" x14ac:dyDescent="0.25">
      <c r="A7" s="159"/>
      <c r="B7" s="2">
        <v>0</v>
      </c>
      <c r="C7" s="3" t="s">
        <v>2</v>
      </c>
      <c r="D7" s="3" t="s">
        <v>8</v>
      </c>
      <c r="E7" s="4">
        <v>1.69485183145453</v>
      </c>
      <c r="F7" s="36">
        <f t="shared" si="0"/>
        <v>1.69485183145453</v>
      </c>
      <c r="G7" s="36">
        <f t="shared" si="1"/>
        <v>0</v>
      </c>
      <c r="J7" s="3" t="s">
        <v>9</v>
      </c>
      <c r="K7" s="5">
        <v>2.4609945573338099E-4</v>
      </c>
      <c r="N7" s="3" t="s">
        <v>8</v>
      </c>
      <c r="O7" s="5">
        <v>1.0580865465660101E-2</v>
      </c>
      <c r="R7" s="3" t="s">
        <v>42</v>
      </c>
      <c r="S7" s="5">
        <v>2.1101986641423699E-2</v>
      </c>
      <c r="V7" s="3" t="s">
        <v>8</v>
      </c>
      <c r="W7" s="6">
        <v>485.81521905052398</v>
      </c>
      <c r="Z7" s="3" t="s">
        <v>42</v>
      </c>
      <c r="AA7" s="6">
        <v>444.32441387717301</v>
      </c>
      <c r="AD7" s="3" t="s">
        <v>21</v>
      </c>
      <c r="AE7" s="6">
        <v>923.90566666670895</v>
      </c>
      <c r="AH7" s="3" t="s">
        <v>8</v>
      </c>
      <c r="AI7" s="54">
        <v>21.422520681411498</v>
      </c>
      <c r="AL7" s="3" t="s">
        <v>8</v>
      </c>
      <c r="AM7" s="54">
        <v>24.827273646678201</v>
      </c>
    </row>
    <row r="8" spans="1:39" x14ac:dyDescent="0.25">
      <c r="A8" s="158"/>
      <c r="B8" s="2">
        <v>0</v>
      </c>
      <c r="C8" s="3" t="s">
        <v>2</v>
      </c>
      <c r="D8" s="3" t="s">
        <v>9</v>
      </c>
      <c r="E8" s="4">
        <v>1.9646727532997E-2</v>
      </c>
      <c r="F8" s="36">
        <f t="shared" si="0"/>
        <v>1.9646727532997E-2</v>
      </c>
      <c r="G8" s="36">
        <f t="shared" si="1"/>
        <v>0</v>
      </c>
      <c r="J8" s="3" t="s">
        <v>10</v>
      </c>
      <c r="K8" s="5">
        <v>1.2083824704801099E-2</v>
      </c>
      <c r="N8" s="3" t="s">
        <v>9</v>
      </c>
      <c r="O8" s="5">
        <v>1.3229597231068999E-3</v>
      </c>
      <c r="V8" s="3" t="s">
        <v>9</v>
      </c>
      <c r="W8" s="6">
        <v>73.867447336246499</v>
      </c>
      <c r="AD8" s="3" t="s">
        <v>22</v>
      </c>
      <c r="AE8" s="6">
        <v>5394.8643271294904</v>
      </c>
      <c r="AH8" s="3" t="s">
        <v>9</v>
      </c>
      <c r="AI8" s="54">
        <v>2.6785268294840701</v>
      </c>
      <c r="AL8" s="3" t="s">
        <v>9</v>
      </c>
      <c r="AM8" s="54">
        <v>2.5586704741264201</v>
      </c>
    </row>
    <row r="9" spans="1:39" x14ac:dyDescent="0.25">
      <c r="A9" s="158"/>
      <c r="B9" s="2">
        <v>0</v>
      </c>
      <c r="C9" s="3" t="s">
        <v>2</v>
      </c>
      <c r="D9" s="3" t="s">
        <v>10</v>
      </c>
      <c r="E9" s="4">
        <v>1.12095702329463</v>
      </c>
      <c r="F9" s="36">
        <f t="shared" si="0"/>
        <v>1.12095702329463</v>
      </c>
      <c r="G9" s="36">
        <f t="shared" si="1"/>
        <v>0</v>
      </c>
      <c r="J9" s="3" t="s">
        <v>11</v>
      </c>
      <c r="K9" s="5">
        <v>1.9562059179052502E-2</v>
      </c>
      <c r="N9" s="3" t="s">
        <v>10</v>
      </c>
      <c r="O9" s="5">
        <v>8.30862090029676E-3</v>
      </c>
      <c r="V9" s="3" t="s">
        <v>10</v>
      </c>
      <c r="W9" s="6">
        <v>308.88191689118298</v>
      </c>
      <c r="AD9" s="3" t="s">
        <v>23</v>
      </c>
      <c r="AE9" s="6">
        <v>1169.34201168701</v>
      </c>
      <c r="AH9" s="3" t="s">
        <v>10</v>
      </c>
      <c r="AI9" s="54">
        <v>16.822026860494699</v>
      </c>
      <c r="AL9" s="3" t="s">
        <v>10</v>
      </c>
      <c r="AM9" s="54">
        <v>16.121592625472701</v>
      </c>
    </row>
    <row r="10" spans="1:39" x14ac:dyDescent="0.25">
      <c r="A10" s="158"/>
      <c r="B10" s="2">
        <v>0</v>
      </c>
      <c r="C10" s="3" t="s">
        <v>2</v>
      </c>
      <c r="D10" s="3" t="s">
        <v>11</v>
      </c>
      <c r="E10" s="4">
        <v>1.6989837796660601</v>
      </c>
      <c r="F10" s="36">
        <f t="shared" si="0"/>
        <v>1.6989837796660601</v>
      </c>
      <c r="G10" s="36">
        <f t="shared" si="1"/>
        <v>0</v>
      </c>
      <c r="J10" s="3" t="s">
        <v>12</v>
      </c>
      <c r="K10" s="5">
        <v>1.13205747457234E-2</v>
      </c>
      <c r="N10" s="3" t="s">
        <v>11</v>
      </c>
      <c r="O10" s="5">
        <v>1.08211348496976E-2</v>
      </c>
      <c r="V10" s="3" t="s">
        <v>11</v>
      </c>
      <c r="W10" s="6">
        <v>471.69121626719198</v>
      </c>
      <c r="AD10" s="3" t="s">
        <v>26</v>
      </c>
      <c r="AE10" s="6">
        <v>637.199938301315</v>
      </c>
      <c r="AH10" s="3" t="s">
        <v>11</v>
      </c>
      <c r="AI10" s="54">
        <v>21.908981440728301</v>
      </c>
      <c r="AL10" s="3" t="s">
        <v>11</v>
      </c>
      <c r="AM10" s="54">
        <v>21.016624090752401</v>
      </c>
    </row>
    <row r="11" spans="1:39" x14ac:dyDescent="0.25">
      <c r="B11" s="2">
        <v>0</v>
      </c>
      <c r="C11" s="3" t="s">
        <v>2</v>
      </c>
      <c r="D11" s="3" t="s">
        <v>12</v>
      </c>
      <c r="E11" s="4">
        <v>0.90378251049693403</v>
      </c>
      <c r="F11" s="36">
        <f t="shared" si="0"/>
        <v>0.90378251049693403</v>
      </c>
      <c r="G11" s="36">
        <f t="shared" si="1"/>
        <v>0</v>
      </c>
      <c r="J11" s="3" t="s">
        <v>13</v>
      </c>
      <c r="K11" s="5">
        <v>2.0398196469792099E-4</v>
      </c>
      <c r="N11" s="3" t="s">
        <v>12</v>
      </c>
      <c r="O11" s="5">
        <v>5.9796486093491802E-3</v>
      </c>
      <c r="V11" s="3" t="s">
        <v>12</v>
      </c>
      <c r="W11" s="6">
        <v>568.59753128255397</v>
      </c>
      <c r="AD11" s="3" t="s">
        <v>29</v>
      </c>
      <c r="AE11" s="6">
        <v>408.82449999999699</v>
      </c>
      <c r="AH11" s="3" t="s">
        <v>12</v>
      </c>
      <c r="AI11" s="54">
        <v>12.106679403220699</v>
      </c>
      <c r="AL11" s="3" t="s">
        <v>12</v>
      </c>
      <c r="AM11" s="54">
        <v>11.6346928310567</v>
      </c>
    </row>
    <row r="12" spans="1:39" x14ac:dyDescent="0.25">
      <c r="B12" s="2">
        <v>0</v>
      </c>
      <c r="C12" s="3" t="s">
        <v>2</v>
      </c>
      <c r="D12" s="3" t="s">
        <v>13</v>
      </c>
      <c r="E12" s="4">
        <v>1.89211073290836E-2</v>
      </c>
      <c r="F12" s="36">
        <f t="shared" si="0"/>
        <v>1.89211073290836E-2</v>
      </c>
      <c r="G12" s="36">
        <f t="shared" si="1"/>
        <v>0</v>
      </c>
      <c r="J12" s="3" t="s">
        <v>15</v>
      </c>
      <c r="K12" s="5">
        <v>1.1405886461170999E-2</v>
      </c>
      <c r="N12" s="3" t="s">
        <v>13</v>
      </c>
      <c r="O12" s="5">
        <v>2.6419703153644401E-4</v>
      </c>
      <c r="V12" s="3" t="s">
        <v>13</v>
      </c>
      <c r="W12" s="6">
        <v>44.505670995569403</v>
      </c>
      <c r="AD12" s="3" t="s">
        <v>40</v>
      </c>
      <c r="AE12" s="6">
        <v>601.61335311647201</v>
      </c>
      <c r="AH12" s="3" t="s">
        <v>13</v>
      </c>
      <c r="AI12" s="54">
        <v>0.53490580618623396</v>
      </c>
      <c r="AL12" s="3" t="s">
        <v>13</v>
      </c>
      <c r="AM12" s="54">
        <v>0.82661635190247695</v>
      </c>
    </row>
    <row r="13" spans="1:39" x14ac:dyDescent="0.25">
      <c r="B13" s="2">
        <v>0</v>
      </c>
      <c r="C13" s="3" t="s">
        <v>2</v>
      </c>
      <c r="D13" s="3" t="s">
        <v>14</v>
      </c>
      <c r="E13" s="4">
        <v>2.4824173098211002</v>
      </c>
      <c r="F13" s="36">
        <f t="shared" si="0"/>
        <v>2.4824173098211002</v>
      </c>
      <c r="G13" s="36">
        <f t="shared" si="1"/>
        <v>0</v>
      </c>
      <c r="J13" s="3" t="s">
        <v>16</v>
      </c>
      <c r="K13" s="5">
        <v>3.6599139962842202E-4</v>
      </c>
      <c r="N13" s="3" t="s">
        <v>14</v>
      </c>
      <c r="O13" s="5">
        <v>3.4259882522450103E-5</v>
      </c>
      <c r="V13" s="3" t="s">
        <v>14</v>
      </c>
      <c r="W13" s="6">
        <v>1.55859020038175</v>
      </c>
      <c r="AD13" s="3" t="s">
        <v>42</v>
      </c>
      <c r="AE13" s="6">
        <v>1545.79373165729</v>
      </c>
      <c r="AH13" s="3" t="s">
        <v>14</v>
      </c>
      <c r="AI13" s="54">
        <v>21.582633722234299</v>
      </c>
      <c r="AL13" s="3" t="s">
        <v>14</v>
      </c>
      <c r="AM13" s="54">
        <v>25.040563582055398</v>
      </c>
    </row>
    <row r="14" spans="1:39" x14ac:dyDescent="0.25">
      <c r="B14" s="2">
        <v>0</v>
      </c>
      <c r="C14" s="3" t="s">
        <v>2</v>
      </c>
      <c r="D14" s="3" t="s">
        <v>15</v>
      </c>
      <c r="E14" s="4">
        <v>1.0579955058024699</v>
      </c>
      <c r="F14" s="36">
        <f t="shared" si="0"/>
        <v>1.0579955058024699</v>
      </c>
      <c r="G14" s="36">
        <f t="shared" si="1"/>
        <v>0</v>
      </c>
      <c r="J14" s="3" t="s">
        <v>17</v>
      </c>
      <c r="K14" s="5">
        <v>1.7065449098586E-2</v>
      </c>
      <c r="N14" s="3" t="s">
        <v>15</v>
      </c>
      <c r="O14" s="5">
        <v>4.1230095490293302E-3</v>
      </c>
      <c r="V14" s="3" t="s">
        <v>15</v>
      </c>
      <c r="W14" s="6">
        <v>526.96527060613903</v>
      </c>
      <c r="AH14" s="3" t="s">
        <v>15</v>
      </c>
      <c r="AI14" s="54">
        <v>8.34764014535439</v>
      </c>
      <c r="AL14" s="3" t="s">
        <v>15</v>
      </c>
      <c r="AM14" s="54">
        <v>9.0704387111559495</v>
      </c>
    </row>
    <row r="15" spans="1:39" x14ac:dyDescent="0.25">
      <c r="B15" s="2">
        <v>0</v>
      </c>
      <c r="C15" s="3" t="s">
        <v>2</v>
      </c>
      <c r="D15" s="3" t="s">
        <v>16</v>
      </c>
      <c r="E15" s="4">
        <v>3.1786707410220799E-2</v>
      </c>
      <c r="F15" s="36">
        <f t="shared" si="0"/>
        <v>3.1786707410220799E-2</v>
      </c>
      <c r="G15" s="36">
        <f t="shared" si="1"/>
        <v>0</v>
      </c>
      <c r="J15" s="3" t="s">
        <v>18</v>
      </c>
      <c r="K15" s="5">
        <v>1.26203360026769E-2</v>
      </c>
      <c r="N15" s="3" t="s">
        <v>16</v>
      </c>
      <c r="O15" s="5">
        <v>7.0344816063746998E-4</v>
      </c>
      <c r="V15" s="3" t="s">
        <v>16</v>
      </c>
      <c r="W15" s="6">
        <v>39.4783341705838</v>
      </c>
      <c r="AH15" s="3" t="s">
        <v>16</v>
      </c>
      <c r="AI15" s="54">
        <v>1.4242344181074</v>
      </c>
      <c r="AL15" s="3" t="s">
        <v>16</v>
      </c>
      <c r="AM15" s="54">
        <v>1.3615137904780901</v>
      </c>
    </row>
    <row r="16" spans="1:39" x14ac:dyDescent="0.25">
      <c r="B16" s="2">
        <v>0</v>
      </c>
      <c r="C16" s="3" t="s">
        <v>2</v>
      </c>
      <c r="D16" s="3" t="s">
        <v>17</v>
      </c>
      <c r="E16" s="4">
        <v>1.3638316621280799</v>
      </c>
      <c r="F16" s="36">
        <f t="shared" si="0"/>
        <v>1.3638316621280799</v>
      </c>
      <c r="G16" s="36">
        <f t="shared" si="1"/>
        <v>0</v>
      </c>
      <c r="J16" s="3" t="s">
        <v>20</v>
      </c>
      <c r="K16" s="5">
        <v>2.04934484094966E-4</v>
      </c>
      <c r="N16" s="3" t="s">
        <v>17</v>
      </c>
      <c r="O16" s="5">
        <v>1.40489149645613E-2</v>
      </c>
      <c r="V16" s="3" t="s">
        <v>17</v>
      </c>
      <c r="W16" s="6">
        <v>529.05088003317906</v>
      </c>
      <c r="AH16" s="3" t="s">
        <v>17</v>
      </c>
      <c r="AI16" s="54">
        <v>28.444097730613201</v>
      </c>
      <c r="AL16" s="3" t="s">
        <v>17</v>
      </c>
      <c r="AM16" s="54">
        <v>27.2701770947751</v>
      </c>
    </row>
    <row r="17" spans="2:39" x14ac:dyDescent="0.25">
      <c r="B17" s="2">
        <v>0</v>
      </c>
      <c r="C17" s="3" t="s">
        <v>2</v>
      </c>
      <c r="D17" s="3" t="s">
        <v>18</v>
      </c>
      <c r="E17" s="4">
        <v>1.00751260127973</v>
      </c>
      <c r="F17" s="36">
        <f t="shared" si="0"/>
        <v>1.00751260127973</v>
      </c>
      <c r="G17" s="36">
        <f t="shared" si="1"/>
        <v>0</v>
      </c>
      <c r="J17" s="3" t="s">
        <v>24</v>
      </c>
      <c r="K17" s="5">
        <v>2.2676972129244001E-2</v>
      </c>
      <c r="N17" s="3" t="s">
        <v>18</v>
      </c>
      <c r="O17" s="5">
        <v>9.7946627433027397E-3</v>
      </c>
      <c r="V17" s="3" t="s">
        <v>18</v>
      </c>
      <c r="W17" s="6">
        <v>396.33424424966103</v>
      </c>
      <c r="AH17" s="3" t="s">
        <v>18</v>
      </c>
      <c r="AI17" s="54">
        <v>19.8307374634749</v>
      </c>
      <c r="AL17" s="3" t="s">
        <v>18</v>
      </c>
      <c r="AM17" s="54">
        <v>19.017150591846899</v>
      </c>
    </row>
    <row r="18" spans="2:39" x14ac:dyDescent="0.25">
      <c r="B18" s="2">
        <v>0</v>
      </c>
      <c r="C18" s="3" t="s">
        <v>2</v>
      </c>
      <c r="D18" s="3" t="s">
        <v>19</v>
      </c>
      <c r="E18" s="4">
        <v>29.059799189547999</v>
      </c>
      <c r="F18" s="36">
        <f t="shared" si="0"/>
        <v>29.059799189547999</v>
      </c>
      <c r="G18" s="36">
        <f t="shared" si="1"/>
        <v>0</v>
      </c>
      <c r="J18" s="3" t="s">
        <v>25</v>
      </c>
      <c r="K18" s="5">
        <v>6.58266852932172E-3</v>
      </c>
      <c r="N18" s="3" t="s">
        <v>19</v>
      </c>
      <c r="O18" s="5">
        <v>4.1222812387255204E-6</v>
      </c>
      <c r="V18" s="3" t="s">
        <v>19</v>
      </c>
      <c r="W18" s="6">
        <v>8.0292093973656193</v>
      </c>
      <c r="AH18" s="3" t="s">
        <v>19</v>
      </c>
      <c r="AI18" s="54">
        <v>276.55918779064598</v>
      </c>
      <c r="AL18" s="3" t="s">
        <v>19</v>
      </c>
      <c r="AM18" s="54">
        <v>285.77348421669399</v>
      </c>
    </row>
    <row r="19" spans="2:39" x14ac:dyDescent="0.25">
      <c r="B19" s="2">
        <v>0</v>
      </c>
      <c r="C19" s="3" t="s">
        <v>2</v>
      </c>
      <c r="D19" s="3" t="s">
        <v>20</v>
      </c>
      <c r="E19" s="4">
        <v>1.7798758361002101E-2</v>
      </c>
      <c r="F19" s="36">
        <f t="shared" si="0"/>
        <v>1.7798758361002101E-2</v>
      </c>
      <c r="G19" s="36">
        <f t="shared" si="1"/>
        <v>0</v>
      </c>
      <c r="J19" s="3" t="s">
        <v>27</v>
      </c>
      <c r="K19" s="5">
        <v>2.5050790547360298E-3</v>
      </c>
      <c r="N19" s="3" t="s">
        <v>20</v>
      </c>
      <c r="O19" s="5">
        <v>8.1991405165492799E-4</v>
      </c>
      <c r="V19" s="3" t="s">
        <v>20</v>
      </c>
      <c r="W19" s="6">
        <v>46.186274169842399</v>
      </c>
      <c r="AH19" s="3" t="s">
        <v>20</v>
      </c>
      <c r="AI19" s="54">
        <v>1.6600367697295699</v>
      </c>
      <c r="AL19" s="3" t="s">
        <v>20</v>
      </c>
      <c r="AM19" s="54">
        <v>1.5857788287685399</v>
      </c>
    </row>
    <row r="20" spans="2:39" x14ac:dyDescent="0.25">
      <c r="B20" s="2">
        <v>0</v>
      </c>
      <c r="C20" s="3" t="s">
        <v>2</v>
      </c>
      <c r="D20" s="3" t="s">
        <v>21</v>
      </c>
      <c r="E20" s="4">
        <v>0.318995771122352</v>
      </c>
      <c r="F20" s="36">
        <f t="shared" si="0"/>
        <v>0.318995771122352</v>
      </c>
      <c r="G20" s="36">
        <f t="shared" si="1"/>
        <v>0</v>
      </c>
      <c r="J20" s="3" t="s">
        <v>28</v>
      </c>
      <c r="K20" s="5">
        <v>2.46844893167802E-2</v>
      </c>
      <c r="N20" s="3" t="s">
        <v>24</v>
      </c>
      <c r="O20" s="5">
        <v>1.7012979621558399E-2</v>
      </c>
      <c r="V20" s="3" t="s">
        <v>22</v>
      </c>
      <c r="W20" s="6">
        <v>6.91064868109207</v>
      </c>
      <c r="AH20" s="3" t="s">
        <v>24</v>
      </c>
      <c r="AI20" s="54">
        <v>34.445283231141701</v>
      </c>
      <c r="AL20" s="3" t="s">
        <v>21</v>
      </c>
      <c r="AM20" s="54">
        <v>0.40654230438503602</v>
      </c>
    </row>
    <row r="21" spans="2:39" x14ac:dyDescent="0.25">
      <c r="B21" s="2">
        <v>0</v>
      </c>
      <c r="C21" s="3" t="s">
        <v>2</v>
      </c>
      <c r="D21" s="3" t="s">
        <v>22</v>
      </c>
      <c r="E21" s="4">
        <v>0.73747122286717304</v>
      </c>
      <c r="F21" s="36">
        <f t="shared" si="0"/>
        <v>0.73747122286717304</v>
      </c>
      <c r="G21" s="36">
        <f t="shared" si="1"/>
        <v>0</v>
      </c>
      <c r="J21" s="3" t="s">
        <v>29</v>
      </c>
      <c r="K21" s="5">
        <v>3.5517307474181099E-3</v>
      </c>
      <c r="N21" s="3" t="s">
        <v>25</v>
      </c>
      <c r="O21" s="5">
        <v>5.4885069595708097E-3</v>
      </c>
      <c r="V21" s="3" t="s">
        <v>24</v>
      </c>
      <c r="W21" s="6">
        <v>824.37929740859795</v>
      </c>
      <c r="AH21" s="3" t="s">
        <v>25</v>
      </c>
      <c r="AI21" s="54">
        <v>11.112290788789601</v>
      </c>
      <c r="AL21" s="3" t="s">
        <v>22</v>
      </c>
      <c r="AM21" s="54">
        <v>2.3738793412875201</v>
      </c>
    </row>
    <row r="22" spans="2:39" x14ac:dyDescent="0.25">
      <c r="B22" s="2">
        <v>0</v>
      </c>
      <c r="C22" s="3" t="s">
        <v>2</v>
      </c>
      <c r="D22" s="3" t="s">
        <v>23</v>
      </c>
      <c r="E22" s="4">
        <v>0.403737275548745</v>
      </c>
      <c r="F22" s="36">
        <f t="shared" si="0"/>
        <v>0.403737275548745</v>
      </c>
      <c r="G22" s="36">
        <f t="shared" si="1"/>
        <v>0</v>
      </c>
      <c r="J22" s="3" t="s">
        <v>30</v>
      </c>
      <c r="K22" s="5">
        <v>9.2834469385052104E-2</v>
      </c>
      <c r="N22" s="3" t="s">
        <v>28</v>
      </c>
      <c r="O22" s="5">
        <v>2.45142198216401E-2</v>
      </c>
      <c r="V22" s="3" t="s">
        <v>25</v>
      </c>
      <c r="W22" s="6">
        <v>248.010274980015</v>
      </c>
      <c r="AH22" s="3" t="s">
        <v>28</v>
      </c>
      <c r="AI22" s="54">
        <v>49.632648938041399</v>
      </c>
      <c r="AL22" s="3" t="s">
        <v>23</v>
      </c>
      <c r="AM22" s="54">
        <v>0.514540621620868</v>
      </c>
    </row>
    <row r="23" spans="2:39" x14ac:dyDescent="0.25">
      <c r="B23" s="2">
        <v>0</v>
      </c>
      <c r="C23" s="3" t="s">
        <v>2</v>
      </c>
      <c r="D23" s="3" t="s">
        <v>24</v>
      </c>
      <c r="E23" s="4">
        <v>1.8104248306680399</v>
      </c>
      <c r="F23" s="36">
        <f t="shared" si="0"/>
        <v>1.8104248306680399</v>
      </c>
      <c r="G23" s="36">
        <f t="shared" si="1"/>
        <v>0</v>
      </c>
      <c r="J23" s="3" t="s">
        <v>31</v>
      </c>
      <c r="K23" s="5">
        <v>1.31410268757723E-2</v>
      </c>
      <c r="N23" s="3" t="s">
        <v>29</v>
      </c>
      <c r="O23" s="5">
        <v>1.3119893403923499E-2</v>
      </c>
      <c r="V23" s="3" t="s">
        <v>27</v>
      </c>
      <c r="W23" s="6">
        <v>516.95336812051403</v>
      </c>
      <c r="AH23" s="3" t="s">
        <v>29</v>
      </c>
      <c r="AI23" s="54">
        <v>26.563156737569699</v>
      </c>
      <c r="AL23" s="3" t="s">
        <v>24</v>
      </c>
      <c r="AM23" s="54">
        <v>33.037282349152903</v>
      </c>
    </row>
    <row r="24" spans="2:39" x14ac:dyDescent="0.25">
      <c r="B24" s="2">
        <v>0</v>
      </c>
      <c r="C24" s="3" t="s">
        <v>2</v>
      </c>
      <c r="D24" s="3" t="s">
        <v>25</v>
      </c>
      <c r="E24" s="4">
        <v>0.52564293652774696</v>
      </c>
      <c r="F24" s="36">
        <f t="shared" si="0"/>
        <v>0.52564293652774696</v>
      </c>
      <c r="G24" s="36">
        <f t="shared" si="1"/>
        <v>0</v>
      </c>
      <c r="J24" s="3" t="s">
        <v>32</v>
      </c>
      <c r="K24" s="5">
        <v>1.1937428460514299E-3</v>
      </c>
      <c r="N24" s="3" t="s">
        <v>30</v>
      </c>
      <c r="O24" s="5">
        <v>0.10064739667979</v>
      </c>
      <c r="V24" s="3" t="s">
        <v>28</v>
      </c>
      <c r="W24" s="6">
        <v>1052.3504938275801</v>
      </c>
      <c r="AH24" s="3" t="s">
        <v>30</v>
      </c>
      <c r="AI24" s="54">
        <v>203.77547979422499</v>
      </c>
      <c r="AL24" s="3" t="s">
        <v>25</v>
      </c>
      <c r="AM24" s="54">
        <v>10.6530603682601</v>
      </c>
    </row>
    <row r="25" spans="2:39" x14ac:dyDescent="0.25">
      <c r="B25" s="2">
        <v>0</v>
      </c>
      <c r="C25" s="3" t="s">
        <v>2</v>
      </c>
      <c r="D25" s="3" t="s">
        <v>26</v>
      </c>
      <c r="E25" s="4">
        <v>0.220005237559428</v>
      </c>
      <c r="F25" s="36">
        <f t="shared" si="0"/>
        <v>0.220005237559428</v>
      </c>
      <c r="G25" s="36">
        <f t="shared" si="1"/>
        <v>0</v>
      </c>
      <c r="J25" s="3" t="s">
        <v>33</v>
      </c>
      <c r="K25" s="5">
        <v>1.8120452868568601E-3</v>
      </c>
      <c r="N25" s="3" t="s">
        <v>54</v>
      </c>
      <c r="O25" s="5">
        <v>1.1007508197451101E-3</v>
      </c>
      <c r="V25" s="3" t="s">
        <v>29</v>
      </c>
      <c r="W25" s="6">
        <v>1027.1157729684601</v>
      </c>
      <c r="AH25" s="3" t="s">
        <v>54</v>
      </c>
      <c r="AI25" s="54">
        <v>4.47141977085312</v>
      </c>
      <c r="AL25" s="3" t="s">
        <v>26</v>
      </c>
      <c r="AM25" s="54">
        <v>0.28038439487613698</v>
      </c>
    </row>
    <row r="26" spans="2:39" x14ac:dyDescent="0.25">
      <c r="B26" s="2">
        <v>0</v>
      </c>
      <c r="C26" s="3" t="s">
        <v>2</v>
      </c>
      <c r="D26" s="3" t="s">
        <v>27</v>
      </c>
      <c r="E26" s="4">
        <v>0.23236794357134999</v>
      </c>
      <c r="F26" s="36">
        <f t="shared" si="0"/>
        <v>0.23236794357134999</v>
      </c>
      <c r="G26" s="36">
        <f t="shared" si="1"/>
        <v>0</v>
      </c>
      <c r="J26" s="3" t="s">
        <v>35</v>
      </c>
      <c r="K26" s="5">
        <v>0.14604765189551899</v>
      </c>
      <c r="N26" s="3" t="s">
        <v>31</v>
      </c>
      <c r="O26" s="5">
        <v>9.3676963601241503E-2</v>
      </c>
      <c r="V26" s="3" t="s">
        <v>30</v>
      </c>
      <c r="W26" s="6">
        <v>3328.9209437351201</v>
      </c>
      <c r="AH26" s="3" t="s">
        <v>31</v>
      </c>
      <c r="AI26" s="54">
        <v>189.66281129199001</v>
      </c>
      <c r="AL26" s="3" t="s">
        <v>27</v>
      </c>
      <c r="AM26" s="54">
        <v>8.8529338321455207</v>
      </c>
    </row>
    <row r="27" spans="2:39" x14ac:dyDescent="0.25">
      <c r="B27" s="2">
        <v>0</v>
      </c>
      <c r="C27" s="3" t="s">
        <v>2</v>
      </c>
      <c r="D27" s="3" t="s">
        <v>28</v>
      </c>
      <c r="E27" s="4">
        <v>2.2899322875076198</v>
      </c>
      <c r="F27" s="36">
        <f t="shared" si="0"/>
        <v>2.2899322875076198</v>
      </c>
      <c r="G27" s="36">
        <f t="shared" si="1"/>
        <v>0</v>
      </c>
      <c r="J27" s="3" t="s">
        <v>36</v>
      </c>
      <c r="K27" s="5">
        <v>3.0685712950526699E-2</v>
      </c>
      <c r="N27" s="3" t="s">
        <v>32</v>
      </c>
      <c r="O27" s="5">
        <v>5.3619147583063402E-3</v>
      </c>
      <c r="V27" s="3" t="s">
        <v>54</v>
      </c>
      <c r="W27" s="6">
        <v>108.77071905165</v>
      </c>
      <c r="AH27" s="3" t="s">
        <v>32</v>
      </c>
      <c r="AI27" s="54">
        <v>10.8559862304815</v>
      </c>
      <c r="AL27" s="3" t="s">
        <v>28</v>
      </c>
      <c r="AM27" s="54">
        <v>47.794442512611802</v>
      </c>
    </row>
    <row r="28" spans="2:39" x14ac:dyDescent="0.25">
      <c r="B28" s="2">
        <v>0</v>
      </c>
      <c r="C28" s="3" t="s">
        <v>2</v>
      </c>
      <c r="D28" s="3" t="s">
        <v>29</v>
      </c>
      <c r="E28" s="4">
        <v>0.32945402195446799</v>
      </c>
      <c r="F28" s="36">
        <f t="shared" si="0"/>
        <v>0.32945402195446799</v>
      </c>
      <c r="G28" s="36">
        <f t="shared" si="1"/>
        <v>0</v>
      </c>
      <c r="J28" s="3" t="s">
        <v>37</v>
      </c>
      <c r="K28" s="5">
        <v>1.9917801650263199E-4</v>
      </c>
      <c r="N28" s="3" t="s">
        <v>33</v>
      </c>
      <c r="O28" s="5">
        <v>3.2524484021302599E-3</v>
      </c>
      <c r="V28" s="3" t="s">
        <v>31</v>
      </c>
      <c r="W28" s="6">
        <v>5087.9006069030702</v>
      </c>
      <c r="AH28" s="3" t="s">
        <v>33</v>
      </c>
      <c r="AI28" s="54">
        <v>6.5850608710591603</v>
      </c>
      <c r="AL28" s="3" t="s">
        <v>29</v>
      </c>
      <c r="AM28" s="54">
        <v>25.556225432947901</v>
      </c>
    </row>
    <row r="29" spans="2:39" x14ac:dyDescent="0.25">
      <c r="B29" s="2">
        <v>0</v>
      </c>
      <c r="C29" s="3" t="s">
        <v>2</v>
      </c>
      <c r="D29" s="3" t="s">
        <v>30</v>
      </c>
      <c r="E29" s="4">
        <v>7.4112050359609096</v>
      </c>
      <c r="F29" s="36">
        <f t="shared" si="0"/>
        <v>7.4112050359609096</v>
      </c>
      <c r="G29" s="36">
        <f t="shared" si="1"/>
        <v>0</v>
      </c>
      <c r="J29" s="3" t="s">
        <v>38</v>
      </c>
      <c r="K29" s="5">
        <v>3.0766055051482202E-3</v>
      </c>
      <c r="N29" s="3" t="s">
        <v>35</v>
      </c>
      <c r="O29" s="5">
        <v>0.110113935877014</v>
      </c>
      <c r="V29" s="3" t="s">
        <v>32</v>
      </c>
      <c r="W29" s="6">
        <v>202.32544164986101</v>
      </c>
      <c r="AH29" s="3" t="s">
        <v>34</v>
      </c>
      <c r="AI29" s="54">
        <v>1.5825524379177001</v>
      </c>
      <c r="AL29" s="3" t="s">
        <v>30</v>
      </c>
      <c r="AM29" s="54">
        <v>195.16349728594301</v>
      </c>
    </row>
    <row r="30" spans="2:39" x14ac:dyDescent="0.25">
      <c r="B30" s="2">
        <v>0</v>
      </c>
      <c r="C30" s="3" t="s">
        <v>2</v>
      </c>
      <c r="D30" s="3" t="s">
        <v>31</v>
      </c>
      <c r="E30" s="4">
        <v>1.0490806400311401</v>
      </c>
      <c r="F30" s="36">
        <f t="shared" si="0"/>
        <v>1.0490806400311401</v>
      </c>
      <c r="G30" s="36">
        <f t="shared" si="1"/>
        <v>0</v>
      </c>
      <c r="J30" s="3" t="s">
        <v>39</v>
      </c>
      <c r="K30" s="5">
        <v>1.06707976508819E-2</v>
      </c>
      <c r="N30" s="3" t="s">
        <v>36</v>
      </c>
      <c r="O30" s="5">
        <v>3.2395120792870401E-2</v>
      </c>
      <c r="V30" s="3" t="s">
        <v>33</v>
      </c>
      <c r="W30" s="6">
        <v>518.82160768203801</v>
      </c>
      <c r="AH30" s="3" t="s">
        <v>35</v>
      </c>
      <c r="AI30" s="54">
        <v>222.94188280654001</v>
      </c>
      <c r="AL30" s="3" t="s">
        <v>31</v>
      </c>
      <c r="AM30" s="54">
        <v>181.14666951925301</v>
      </c>
    </row>
    <row r="31" spans="2:39" x14ac:dyDescent="0.25">
      <c r="B31" s="2">
        <v>0</v>
      </c>
      <c r="C31" s="3" t="s">
        <v>2</v>
      </c>
      <c r="D31" s="3" t="s">
        <v>32</v>
      </c>
      <c r="E31" s="4">
        <v>0.110730066488545</v>
      </c>
      <c r="F31" s="36">
        <f t="shared" si="0"/>
        <v>0.110730066488545</v>
      </c>
      <c r="G31" s="36">
        <f t="shared" si="1"/>
        <v>0</v>
      </c>
      <c r="J31" s="3" t="s">
        <v>41</v>
      </c>
      <c r="K31" s="5">
        <v>1.3671409467755099E-2</v>
      </c>
      <c r="N31" s="3" t="s">
        <v>37</v>
      </c>
      <c r="O31" s="5">
        <v>1.08032622732813E-3</v>
      </c>
      <c r="V31" s="3" t="s">
        <v>35</v>
      </c>
      <c r="W31" s="6">
        <v>4572.4725171542505</v>
      </c>
      <c r="AH31" s="3" t="s">
        <v>36</v>
      </c>
      <c r="AI31" s="54">
        <v>65.588693799614106</v>
      </c>
      <c r="AL31" s="3" t="s">
        <v>32</v>
      </c>
      <c r="AM31" s="54">
        <v>10.7977817400535</v>
      </c>
    </row>
    <row r="32" spans="2:39" x14ac:dyDescent="0.25">
      <c r="B32" s="2">
        <v>0</v>
      </c>
      <c r="C32" s="3" t="s">
        <v>2</v>
      </c>
      <c r="D32" s="3" t="s">
        <v>33</v>
      </c>
      <c r="E32" s="4">
        <v>0.168083013655413</v>
      </c>
      <c r="F32" s="36">
        <f t="shared" si="0"/>
        <v>0.168083013655413</v>
      </c>
      <c r="G32" s="36">
        <f t="shared" si="1"/>
        <v>0</v>
      </c>
      <c r="J32" s="3" t="s">
        <v>43</v>
      </c>
      <c r="K32" s="5">
        <v>5.4811327704216602E-2</v>
      </c>
      <c r="N32" s="3" t="s">
        <v>38</v>
      </c>
      <c r="O32" s="5">
        <v>2.4036999845466599E-3</v>
      </c>
      <c r="V32" s="3" t="s">
        <v>36</v>
      </c>
      <c r="W32" s="6">
        <v>1504.0087545306501</v>
      </c>
      <c r="AH32" s="3" t="s">
        <v>37</v>
      </c>
      <c r="AI32" s="54">
        <v>2.1872795777168901</v>
      </c>
      <c r="AL32" s="3" t="s">
        <v>33</v>
      </c>
      <c r="AM32" s="54">
        <v>8.8812756178793197</v>
      </c>
    </row>
    <row r="33" spans="2:39" x14ac:dyDescent="0.25">
      <c r="B33" s="2">
        <v>0</v>
      </c>
      <c r="C33" s="3" t="s">
        <v>2</v>
      </c>
      <c r="D33" s="3" t="s">
        <v>34</v>
      </c>
      <c r="E33" s="4">
        <v>0.11063422049586601</v>
      </c>
      <c r="F33" s="36">
        <f t="shared" si="0"/>
        <v>0.11063422049586601</v>
      </c>
      <c r="G33" s="36">
        <f t="shared" si="1"/>
        <v>0</v>
      </c>
      <c r="J33" s="3" t="s">
        <v>44</v>
      </c>
      <c r="K33" s="5">
        <v>0.26163570829990102</v>
      </c>
      <c r="N33" s="3" t="s">
        <v>39</v>
      </c>
      <c r="O33" s="5">
        <v>5.9660417339838599E-3</v>
      </c>
      <c r="V33" s="3" t="s">
        <v>37</v>
      </c>
      <c r="W33" s="6">
        <v>57.199750579356902</v>
      </c>
      <c r="AH33" s="3" t="s">
        <v>38</v>
      </c>
      <c r="AI33" s="54">
        <v>4.8666446802465799</v>
      </c>
      <c r="AL33" s="3" t="s">
        <v>34</v>
      </c>
      <c r="AM33" s="54">
        <v>2.3246205787963801</v>
      </c>
    </row>
    <row r="34" spans="2:39" x14ac:dyDescent="0.25">
      <c r="B34" s="2">
        <v>0</v>
      </c>
      <c r="C34" s="3" t="s">
        <v>2</v>
      </c>
      <c r="D34" s="3" t="s">
        <v>35</v>
      </c>
      <c r="E34" s="4">
        <v>13.084012451544201</v>
      </c>
      <c r="F34" s="36">
        <f t="shared" si="0"/>
        <v>13.084012451544201</v>
      </c>
      <c r="G34" s="36">
        <f t="shared" si="1"/>
        <v>0</v>
      </c>
      <c r="J34" s="3" t="s">
        <v>45</v>
      </c>
      <c r="K34" s="5">
        <v>1.1189087028953401E-2</v>
      </c>
      <c r="N34" s="3" t="s">
        <v>41</v>
      </c>
      <c r="O34" s="5">
        <v>7.0537741207745202E-3</v>
      </c>
      <c r="V34" s="3" t="s">
        <v>38</v>
      </c>
      <c r="W34" s="6">
        <v>92.017491658021996</v>
      </c>
      <c r="AH34" s="3" t="s">
        <v>39</v>
      </c>
      <c r="AI34" s="54">
        <v>12.079130279770499</v>
      </c>
      <c r="AL34" s="3" t="s">
        <v>35</v>
      </c>
      <c r="AM34" s="54">
        <v>213.58567962683699</v>
      </c>
    </row>
    <row r="35" spans="2:39" x14ac:dyDescent="0.25">
      <c r="B35" s="2">
        <v>0</v>
      </c>
      <c r="C35" s="3" t="s">
        <v>2</v>
      </c>
      <c r="D35" s="3" t="s">
        <v>51</v>
      </c>
      <c r="E35" s="4">
        <v>2.4500468868686802</v>
      </c>
      <c r="F35" s="36">
        <f t="shared" si="0"/>
        <v>2.4500468868686802</v>
      </c>
      <c r="G35" s="36">
        <f t="shared" si="1"/>
        <v>0</v>
      </c>
      <c r="J35" s="3" t="s">
        <v>46</v>
      </c>
      <c r="K35" s="5">
        <v>4.1357960072302101E-2</v>
      </c>
      <c r="N35" s="3" t="s">
        <v>43</v>
      </c>
      <c r="O35" s="5">
        <v>5.00615337277628E-2</v>
      </c>
      <c r="V35" s="3" t="s">
        <v>39</v>
      </c>
      <c r="W35" s="6">
        <v>304.96426605702499</v>
      </c>
      <c r="AH35" s="3" t="s">
        <v>41</v>
      </c>
      <c r="AI35" s="54">
        <v>14.281404718235899</v>
      </c>
      <c r="AL35" s="3" t="s">
        <v>51</v>
      </c>
      <c r="AM35" s="54">
        <v>69.673107567301699</v>
      </c>
    </row>
    <row r="36" spans="2:39" x14ac:dyDescent="0.25">
      <c r="B36" s="2">
        <v>0</v>
      </c>
      <c r="C36" s="3" t="s">
        <v>2</v>
      </c>
      <c r="D36" s="3" t="s">
        <v>37</v>
      </c>
      <c r="E36" s="4">
        <v>1.5900873121106999E-2</v>
      </c>
      <c r="F36" s="36">
        <f t="shared" si="0"/>
        <v>1.5900873121106999E-2</v>
      </c>
      <c r="G36" s="36">
        <f t="shared" si="1"/>
        <v>0</v>
      </c>
      <c r="J36" s="3" t="s">
        <v>47</v>
      </c>
      <c r="K36" s="5">
        <v>8.3287839945736297E-2</v>
      </c>
      <c r="N36" s="3" t="s">
        <v>44</v>
      </c>
      <c r="O36" s="5">
        <v>0.264384839461966</v>
      </c>
      <c r="V36" s="3" t="s">
        <v>40</v>
      </c>
      <c r="W36" s="6">
        <v>0.52244050059841995</v>
      </c>
      <c r="AH36" s="3" t="s">
        <v>42</v>
      </c>
      <c r="AI36" s="54">
        <v>8.2297747904717902</v>
      </c>
      <c r="AL36" s="3" t="s">
        <v>37</v>
      </c>
      <c r="AM36" s="54">
        <v>2.9457428930546401</v>
      </c>
    </row>
    <row r="37" spans="2:39" x14ac:dyDescent="0.25">
      <c r="B37" s="2">
        <v>0</v>
      </c>
      <c r="C37" s="3" t="s">
        <v>2</v>
      </c>
      <c r="D37" s="3" t="s">
        <v>38</v>
      </c>
      <c r="E37" s="4">
        <v>0.28538200942601399</v>
      </c>
      <c r="F37" s="36">
        <f t="shared" si="0"/>
        <v>0.28538200942601399</v>
      </c>
      <c r="G37" s="36">
        <f t="shared" si="1"/>
        <v>0</v>
      </c>
      <c r="J37" s="3" t="s">
        <v>48</v>
      </c>
      <c r="K37" s="5">
        <v>6.7615746510371602E-3</v>
      </c>
      <c r="N37" s="3" t="s">
        <v>45</v>
      </c>
      <c r="O37" s="5">
        <v>9.8878775383830705E-3</v>
      </c>
      <c r="V37" s="3" t="s">
        <v>41</v>
      </c>
      <c r="W37" s="6">
        <v>352.01990364832102</v>
      </c>
      <c r="AH37" s="3" t="s">
        <v>43</v>
      </c>
      <c r="AI37" s="54">
        <v>101.356949023382</v>
      </c>
      <c r="AL37" s="3" t="s">
        <v>38</v>
      </c>
      <c r="AM37" s="54">
        <v>4.6618254619285002</v>
      </c>
    </row>
    <row r="38" spans="2:39" x14ac:dyDescent="0.25">
      <c r="B38" s="2">
        <v>0</v>
      </c>
      <c r="C38" s="3" t="s">
        <v>2</v>
      </c>
      <c r="D38" s="3" t="s">
        <v>39</v>
      </c>
      <c r="E38" s="4">
        <v>0.92709281930694099</v>
      </c>
      <c r="F38" s="36">
        <f t="shared" si="0"/>
        <v>0.92709281930694099</v>
      </c>
      <c r="G38" s="36">
        <f t="shared" si="1"/>
        <v>0</v>
      </c>
      <c r="J38" s="3" t="s">
        <v>49</v>
      </c>
      <c r="K38" s="5">
        <v>9.0374511159343497E-4</v>
      </c>
      <c r="N38" s="3" t="s">
        <v>46</v>
      </c>
      <c r="O38" s="5">
        <v>3.1929742377061102E-2</v>
      </c>
      <c r="V38" s="3" t="s">
        <v>58</v>
      </c>
      <c r="W38" s="6">
        <v>10.355369502640601</v>
      </c>
      <c r="AH38" s="3" t="s">
        <v>44</v>
      </c>
      <c r="AI38" s="54">
        <v>535.28605099529102</v>
      </c>
      <c r="AL38" s="3" t="s">
        <v>39</v>
      </c>
      <c r="AM38" s="54">
        <v>11.586569098994</v>
      </c>
    </row>
    <row r="39" spans="2:39" x14ac:dyDescent="0.25">
      <c r="B39" s="2">
        <v>0</v>
      </c>
      <c r="C39" s="3" t="s">
        <v>2</v>
      </c>
      <c r="D39" s="3" t="s">
        <v>40</v>
      </c>
      <c r="E39" s="4">
        <v>5.8749065919049298E-2</v>
      </c>
      <c r="F39" s="36">
        <f t="shared" si="0"/>
        <v>5.8749065919049298E-2</v>
      </c>
      <c r="G39" s="36">
        <f t="shared" si="1"/>
        <v>0</v>
      </c>
      <c r="N39" s="3" t="s">
        <v>47</v>
      </c>
      <c r="O39" s="5">
        <v>8.7473816168940705E-2</v>
      </c>
      <c r="V39" s="3" t="s">
        <v>43</v>
      </c>
      <c r="W39" s="6">
        <v>1848.16736256535</v>
      </c>
      <c r="AH39" s="3" t="s">
        <v>45</v>
      </c>
      <c r="AI39" s="54">
        <v>20.0194645465196</v>
      </c>
      <c r="AL39" s="3" t="s">
        <v>40</v>
      </c>
      <c r="AM39" s="54">
        <v>0.26473113322165398</v>
      </c>
    </row>
    <row r="40" spans="2:39" x14ac:dyDescent="0.25">
      <c r="B40" s="2">
        <v>0</v>
      </c>
      <c r="C40" s="3" t="s">
        <v>2</v>
      </c>
      <c r="D40" s="3" t="s">
        <v>41</v>
      </c>
      <c r="E40" s="4">
        <v>1.26818094995033</v>
      </c>
      <c r="F40" s="36">
        <f t="shared" si="0"/>
        <v>1.26818094995033</v>
      </c>
      <c r="G40" s="36">
        <f t="shared" si="1"/>
        <v>0</v>
      </c>
      <c r="N40" s="3" t="s">
        <v>48</v>
      </c>
      <c r="O40" s="5">
        <v>3.5347724475827602E-3</v>
      </c>
      <c r="V40" s="3" t="s">
        <v>44</v>
      </c>
      <c r="W40" s="6">
        <v>8953.6542307678301</v>
      </c>
      <c r="AH40" s="3" t="s">
        <v>46</v>
      </c>
      <c r="AI40" s="54">
        <v>64.646466647240501</v>
      </c>
      <c r="AL40" s="3" t="s">
        <v>41</v>
      </c>
      <c r="AM40" s="54">
        <v>13.7045217993262</v>
      </c>
    </row>
    <row r="41" spans="2:39" x14ac:dyDescent="0.25">
      <c r="B41" s="2">
        <v>0</v>
      </c>
      <c r="C41" s="3" t="s">
        <v>2</v>
      </c>
      <c r="D41" s="3" t="s">
        <v>42</v>
      </c>
      <c r="E41" s="4">
        <v>2.4945963677206402</v>
      </c>
      <c r="F41" s="36">
        <f t="shared" si="0"/>
        <v>2.4945963677206402</v>
      </c>
      <c r="G41" s="36">
        <f t="shared" si="1"/>
        <v>0</v>
      </c>
      <c r="N41" s="3" t="s">
        <v>49</v>
      </c>
      <c r="O41" s="5">
        <v>5.37519537226716E-3</v>
      </c>
      <c r="V41" s="3" t="s">
        <v>45</v>
      </c>
      <c r="W41" s="6">
        <v>397.02253431860601</v>
      </c>
      <c r="AH41" s="3" t="s">
        <v>47</v>
      </c>
      <c r="AI41" s="54">
        <v>177.10362560064999</v>
      </c>
      <c r="AL41" s="3" t="s">
        <v>42</v>
      </c>
      <c r="AM41" s="54">
        <v>9.2919217843337307</v>
      </c>
    </row>
    <row r="42" spans="2:39" x14ac:dyDescent="0.25">
      <c r="B42" s="2">
        <v>0</v>
      </c>
      <c r="C42" s="3" t="s">
        <v>2</v>
      </c>
      <c r="D42" s="3" t="s">
        <v>43</v>
      </c>
      <c r="E42" s="4">
        <v>5.0409157329410297</v>
      </c>
      <c r="F42" s="36">
        <f t="shared" si="0"/>
        <v>5.0409157329410297</v>
      </c>
      <c r="G42" s="36">
        <f t="shared" si="1"/>
        <v>0</v>
      </c>
      <c r="V42" s="3" t="s">
        <v>46</v>
      </c>
      <c r="W42" s="6">
        <v>1322.13472322504</v>
      </c>
      <c r="AH42" s="3" t="s">
        <v>48</v>
      </c>
      <c r="AI42" s="54">
        <v>7.1566674870013802</v>
      </c>
      <c r="AL42" s="3" t="s">
        <v>43</v>
      </c>
      <c r="AM42" s="54">
        <v>97.043029780445394</v>
      </c>
    </row>
    <row r="43" spans="2:39" x14ac:dyDescent="0.25">
      <c r="B43" s="2">
        <v>0</v>
      </c>
      <c r="C43" s="3" t="s">
        <v>2</v>
      </c>
      <c r="D43" s="3" t="s">
        <v>44</v>
      </c>
      <c r="E43" s="4">
        <v>24.269417739551699</v>
      </c>
      <c r="F43" s="36">
        <f t="shared" si="0"/>
        <v>24.269417739551699</v>
      </c>
      <c r="G43" s="36">
        <f t="shared" si="1"/>
        <v>0</v>
      </c>
      <c r="V43" s="3" t="s">
        <v>47</v>
      </c>
      <c r="W43" s="6">
        <v>2693.3725889105199</v>
      </c>
      <c r="AH43" s="3" t="s">
        <v>49</v>
      </c>
      <c r="AI43" s="54">
        <v>10.8828747896604</v>
      </c>
      <c r="AL43" s="3" t="s">
        <v>44</v>
      </c>
      <c r="AM43" s="54">
        <v>523.06291076074297</v>
      </c>
    </row>
    <row r="44" spans="2:39" x14ac:dyDescent="0.25">
      <c r="B44" s="2">
        <v>0</v>
      </c>
      <c r="C44" s="3" t="s">
        <v>2</v>
      </c>
      <c r="D44" s="3" t="s">
        <v>45</v>
      </c>
      <c r="E44" s="4">
        <v>1.03784705191312</v>
      </c>
      <c r="F44" s="36">
        <f t="shared" si="0"/>
        <v>1.03784705191312</v>
      </c>
      <c r="G44" s="36">
        <f t="shared" si="1"/>
        <v>0</v>
      </c>
      <c r="V44" s="3" t="s">
        <v>48</v>
      </c>
      <c r="W44" s="6">
        <v>295.16612729774602</v>
      </c>
      <c r="AL44" s="3" t="s">
        <v>45</v>
      </c>
      <c r="AM44" s="54">
        <v>19.169286087768199</v>
      </c>
    </row>
    <row r="45" spans="2:39" x14ac:dyDescent="0.25">
      <c r="B45" s="2">
        <v>0</v>
      </c>
      <c r="C45" s="3" t="s">
        <v>2</v>
      </c>
      <c r="D45" s="3" t="s">
        <v>46</v>
      </c>
      <c r="E45" s="4">
        <v>3.8363501326353102</v>
      </c>
      <c r="F45" s="36">
        <f t="shared" si="0"/>
        <v>3.8363501326353102</v>
      </c>
      <c r="G45" s="36">
        <f t="shared" si="1"/>
        <v>0</v>
      </c>
      <c r="V45" s="3" t="s">
        <v>49</v>
      </c>
      <c r="W45" s="6">
        <v>278.30716826437703</v>
      </c>
      <c r="AL45" s="3" t="s">
        <v>46</v>
      </c>
      <c r="AM45" s="54">
        <v>61.928283198524198</v>
      </c>
    </row>
    <row r="46" spans="2:39" x14ac:dyDescent="0.25">
      <c r="B46" s="2">
        <v>0</v>
      </c>
      <c r="C46" s="3" t="s">
        <v>2</v>
      </c>
      <c r="D46" s="3" t="s">
        <v>47</v>
      </c>
      <c r="E46" s="4">
        <v>7.2344927701476198</v>
      </c>
      <c r="F46" s="36">
        <f t="shared" si="0"/>
        <v>7.2344927701476198</v>
      </c>
      <c r="G46" s="36">
        <f t="shared" si="1"/>
        <v>0</v>
      </c>
      <c r="AL46" s="3" t="s">
        <v>47</v>
      </c>
      <c r="AM46" s="54">
        <v>169.50087601120401</v>
      </c>
    </row>
    <row r="47" spans="2:39" x14ac:dyDescent="0.25">
      <c r="B47" s="2">
        <v>0</v>
      </c>
      <c r="C47" s="3" t="s">
        <v>2</v>
      </c>
      <c r="D47" s="3" t="s">
        <v>48</v>
      </c>
      <c r="E47" s="4">
        <v>0.53979320867278002</v>
      </c>
      <c r="F47" s="36">
        <f t="shared" si="0"/>
        <v>0.53979320867278002</v>
      </c>
      <c r="G47" s="36">
        <f t="shared" si="1"/>
        <v>0</v>
      </c>
      <c r="AL47" s="3" t="s">
        <v>48</v>
      </c>
      <c r="AM47" s="54">
        <v>6.8781341512007499</v>
      </c>
    </row>
    <row r="48" spans="2:39" x14ac:dyDescent="0.25">
      <c r="B48" s="2">
        <v>0</v>
      </c>
      <c r="C48" s="3" t="s">
        <v>2</v>
      </c>
      <c r="D48" s="3" t="s">
        <v>49</v>
      </c>
      <c r="E48" s="4">
        <v>7.8491137946966799E-2</v>
      </c>
      <c r="F48" s="36">
        <f t="shared" si="0"/>
        <v>7.8491137946966799E-2</v>
      </c>
      <c r="G48" s="36">
        <f t="shared" si="1"/>
        <v>0</v>
      </c>
      <c r="AL48" s="3" t="s">
        <v>49</v>
      </c>
      <c r="AM48" s="54">
        <v>10.393766698091</v>
      </c>
    </row>
    <row r="49" spans="2:7" x14ac:dyDescent="0.25">
      <c r="B49" s="2">
        <v>0</v>
      </c>
      <c r="C49" s="3" t="s">
        <v>50</v>
      </c>
      <c r="D49" s="3" t="s">
        <v>3</v>
      </c>
      <c r="E49" s="4">
        <v>0.78923357526461202</v>
      </c>
      <c r="F49" s="36">
        <f t="shared" si="0"/>
        <v>0.78923357526461202</v>
      </c>
      <c r="G49" s="36">
        <f t="shared" si="1"/>
        <v>0</v>
      </c>
    </row>
    <row r="50" spans="2:7" x14ac:dyDescent="0.25">
      <c r="B50" s="2">
        <v>0</v>
      </c>
      <c r="C50" s="3" t="s">
        <v>50</v>
      </c>
      <c r="D50" s="3" t="s">
        <v>4</v>
      </c>
      <c r="E50" s="4">
        <v>0.48637566963831502</v>
      </c>
      <c r="F50" s="36">
        <f t="shared" si="0"/>
        <v>0.48637566963831502</v>
      </c>
      <c r="G50" s="36">
        <f t="shared" si="1"/>
        <v>0</v>
      </c>
    </row>
    <row r="51" spans="2:7" x14ac:dyDescent="0.25">
      <c r="B51" s="2">
        <v>0</v>
      </c>
      <c r="C51" s="3" t="s">
        <v>50</v>
      </c>
      <c r="D51" s="3" t="s">
        <v>5</v>
      </c>
      <c r="E51" s="4">
        <v>0.73326689998308803</v>
      </c>
      <c r="F51" s="36">
        <f t="shared" si="0"/>
        <v>0.73326689998308803</v>
      </c>
      <c r="G51" s="36">
        <f t="shared" si="1"/>
        <v>0</v>
      </c>
    </row>
    <row r="52" spans="2:7" x14ac:dyDescent="0.25">
      <c r="B52" s="2">
        <v>0</v>
      </c>
      <c r="C52" s="3" t="s">
        <v>50</v>
      </c>
      <c r="D52" s="3" t="s">
        <v>6</v>
      </c>
      <c r="E52" s="4">
        <v>0.54173612594604403</v>
      </c>
      <c r="F52" s="36">
        <f t="shared" si="0"/>
        <v>0.54173612594604403</v>
      </c>
      <c r="G52" s="36">
        <f t="shared" si="1"/>
        <v>0</v>
      </c>
    </row>
    <row r="53" spans="2:7" x14ac:dyDescent="0.25">
      <c r="B53" s="2">
        <v>0</v>
      </c>
      <c r="C53" s="3" t="s">
        <v>50</v>
      </c>
      <c r="D53" s="3" t="s">
        <v>7</v>
      </c>
      <c r="E53" s="4">
        <v>19.024784723917598</v>
      </c>
      <c r="F53" s="36">
        <f t="shared" si="0"/>
        <v>19.024784723917598</v>
      </c>
      <c r="G53" s="36">
        <f t="shared" si="1"/>
        <v>0</v>
      </c>
    </row>
    <row r="54" spans="2:7" x14ac:dyDescent="0.25">
      <c r="B54" s="2">
        <v>0</v>
      </c>
      <c r="C54" s="3" t="s">
        <v>50</v>
      </c>
      <c r="D54" s="3" t="s">
        <v>8</v>
      </c>
      <c r="E54" s="4">
        <v>3.0584211746851602</v>
      </c>
      <c r="F54" s="36">
        <f t="shared" si="0"/>
        <v>3.0584211746851602</v>
      </c>
      <c r="G54" s="36">
        <f t="shared" si="1"/>
        <v>0</v>
      </c>
    </row>
    <row r="55" spans="2:7" x14ac:dyDescent="0.25">
      <c r="B55" s="2">
        <v>0</v>
      </c>
      <c r="C55" s="3" t="s">
        <v>50</v>
      </c>
      <c r="D55" s="3" t="s">
        <v>9</v>
      </c>
      <c r="E55" s="4">
        <v>8.3749685126046303E-2</v>
      </c>
      <c r="F55" s="36">
        <f t="shared" si="0"/>
        <v>8.3749685126046303E-2</v>
      </c>
      <c r="G55" s="36">
        <f t="shared" si="1"/>
        <v>0</v>
      </c>
    </row>
    <row r="56" spans="2:7" x14ac:dyDescent="0.25">
      <c r="B56" s="2">
        <v>0</v>
      </c>
      <c r="C56" s="3" t="s">
        <v>50</v>
      </c>
      <c r="D56" s="3" t="s">
        <v>10</v>
      </c>
      <c r="E56" s="4">
        <v>1.1867135961850399</v>
      </c>
      <c r="F56" s="36">
        <f t="shared" si="0"/>
        <v>1.1867135961850399</v>
      </c>
      <c r="G56" s="36">
        <f t="shared" si="1"/>
        <v>0</v>
      </c>
    </row>
    <row r="57" spans="2:7" x14ac:dyDescent="0.25">
      <c r="B57" s="2">
        <v>0</v>
      </c>
      <c r="C57" s="3" t="s">
        <v>50</v>
      </c>
      <c r="D57" s="3" t="s">
        <v>11</v>
      </c>
      <c r="E57" s="4">
        <v>1.90348007281621</v>
      </c>
      <c r="F57" s="36">
        <f t="shared" si="0"/>
        <v>1.90348007281621</v>
      </c>
      <c r="G57" s="36">
        <f t="shared" si="1"/>
        <v>0</v>
      </c>
    </row>
    <row r="58" spans="2:7" x14ac:dyDescent="0.25">
      <c r="B58" s="2">
        <v>0</v>
      </c>
      <c r="C58" s="3" t="s">
        <v>50</v>
      </c>
      <c r="D58" s="3" t="s">
        <v>12</v>
      </c>
      <c r="E58" s="4">
        <v>0</v>
      </c>
      <c r="F58" s="36">
        <f t="shared" si="0"/>
        <v>0</v>
      </c>
      <c r="G58" s="36">
        <f t="shared" si="1"/>
        <v>0</v>
      </c>
    </row>
    <row r="59" spans="2:7" x14ac:dyDescent="0.25">
      <c r="B59" s="2">
        <v>0</v>
      </c>
      <c r="C59" s="3" t="s">
        <v>50</v>
      </c>
      <c r="D59" s="3" t="s">
        <v>13</v>
      </c>
      <c r="E59" s="4">
        <v>7.1285520990689494E-2</v>
      </c>
      <c r="F59" s="36">
        <f t="shared" si="0"/>
        <v>7.1285520990689494E-2</v>
      </c>
      <c r="G59" s="36">
        <f t="shared" si="1"/>
        <v>0</v>
      </c>
    </row>
    <row r="60" spans="2:7" x14ac:dyDescent="0.25">
      <c r="B60" s="2">
        <v>0</v>
      </c>
      <c r="C60" s="3" t="s">
        <v>50</v>
      </c>
      <c r="D60" s="3" t="s">
        <v>14</v>
      </c>
      <c r="E60" s="4">
        <v>4.0174292524655604</v>
      </c>
      <c r="F60" s="36">
        <f t="shared" si="0"/>
        <v>4.0174292524655604</v>
      </c>
      <c r="G60" s="36">
        <f t="shared" si="1"/>
        <v>0</v>
      </c>
    </row>
    <row r="61" spans="2:7" x14ac:dyDescent="0.25">
      <c r="B61" s="2">
        <v>0</v>
      </c>
      <c r="C61" s="3" t="s">
        <v>50</v>
      </c>
      <c r="D61" s="3" t="s">
        <v>15</v>
      </c>
      <c r="E61" s="4">
        <v>5.4262463003396898E-2</v>
      </c>
      <c r="F61" s="36">
        <f t="shared" si="0"/>
        <v>5.4262463003396898E-2</v>
      </c>
      <c r="G61" s="36">
        <f t="shared" si="1"/>
        <v>0</v>
      </c>
    </row>
    <row r="62" spans="2:7" x14ac:dyDescent="0.25">
      <c r="B62" s="2">
        <v>0</v>
      </c>
      <c r="C62" s="3" t="s">
        <v>50</v>
      </c>
      <c r="D62" s="3" t="s">
        <v>16</v>
      </c>
      <c r="E62" s="4">
        <v>3.9036772601927301E-3</v>
      </c>
      <c r="F62" s="36">
        <f t="shared" si="0"/>
        <v>3.9036772601927301E-3</v>
      </c>
      <c r="G62" s="36">
        <f t="shared" si="1"/>
        <v>0</v>
      </c>
    </row>
    <row r="63" spans="2:7" x14ac:dyDescent="0.25">
      <c r="B63" s="2">
        <v>0</v>
      </c>
      <c r="C63" s="3" t="s">
        <v>50</v>
      </c>
      <c r="D63" s="3" t="s">
        <v>17</v>
      </c>
      <c r="E63" s="4">
        <v>0.81258883078892996</v>
      </c>
      <c r="F63" s="36">
        <f t="shared" si="0"/>
        <v>0.81258883078892996</v>
      </c>
      <c r="G63" s="36">
        <f t="shared" si="1"/>
        <v>0</v>
      </c>
    </row>
    <row r="64" spans="2:7" x14ac:dyDescent="0.25">
      <c r="B64" s="2">
        <v>0</v>
      </c>
      <c r="C64" s="3" t="s">
        <v>50</v>
      </c>
      <c r="D64" s="3" t="s">
        <v>18</v>
      </c>
      <c r="E64" s="4">
        <v>5.1855332454045602</v>
      </c>
      <c r="F64" s="36">
        <f t="shared" si="0"/>
        <v>5.1855332454045602</v>
      </c>
      <c r="G64" s="36">
        <f t="shared" si="1"/>
        <v>0</v>
      </c>
    </row>
    <row r="65" spans="2:7" x14ac:dyDescent="0.25">
      <c r="B65" s="2">
        <v>0</v>
      </c>
      <c r="C65" s="3" t="s">
        <v>50</v>
      </c>
      <c r="D65" s="3" t="s">
        <v>19</v>
      </c>
      <c r="E65" s="4">
        <v>9.2001616557439103</v>
      </c>
      <c r="F65" s="36">
        <f t="shared" si="0"/>
        <v>9.2001616557439103</v>
      </c>
      <c r="G65" s="36">
        <f t="shared" si="1"/>
        <v>0</v>
      </c>
    </row>
    <row r="66" spans="2:7" x14ac:dyDescent="0.25">
      <c r="B66" s="2">
        <v>0</v>
      </c>
      <c r="C66" s="3" t="s">
        <v>50</v>
      </c>
      <c r="D66" s="3" t="s">
        <v>20</v>
      </c>
      <c r="E66" s="4">
        <v>9.3886982960005597E-2</v>
      </c>
      <c r="F66" s="36">
        <f t="shared" si="0"/>
        <v>9.3886982960005597E-2</v>
      </c>
      <c r="G66" s="36">
        <f t="shared" si="1"/>
        <v>0</v>
      </c>
    </row>
    <row r="67" spans="2:7" x14ac:dyDescent="0.25">
      <c r="B67" s="2">
        <v>0</v>
      </c>
      <c r="C67" s="3" t="s">
        <v>50</v>
      </c>
      <c r="D67" s="3" t="s">
        <v>21</v>
      </c>
      <c r="E67" s="4">
        <v>0.113120923439661</v>
      </c>
      <c r="F67" s="36">
        <f t="shared" ref="F67:F130" si="2">E67*(1-B67)</f>
        <v>0.113120923439661</v>
      </c>
      <c r="G67" s="36">
        <f t="shared" ref="G67:G130" si="3">E67*B67</f>
        <v>0</v>
      </c>
    </row>
    <row r="68" spans="2:7" x14ac:dyDescent="0.25">
      <c r="B68" s="2">
        <v>0</v>
      </c>
      <c r="C68" s="3" t="s">
        <v>50</v>
      </c>
      <c r="D68" s="3" t="s">
        <v>22</v>
      </c>
      <c r="E68" s="4">
        <v>3.5165772164861302</v>
      </c>
      <c r="F68" s="36">
        <f t="shared" si="2"/>
        <v>3.5165772164861302</v>
      </c>
      <c r="G68" s="36">
        <f t="shared" si="3"/>
        <v>0</v>
      </c>
    </row>
    <row r="69" spans="2:7" x14ac:dyDescent="0.25">
      <c r="B69" s="2">
        <v>0</v>
      </c>
      <c r="C69" s="3" t="s">
        <v>50</v>
      </c>
      <c r="D69" s="3" t="s">
        <v>23</v>
      </c>
      <c r="E69" s="4">
        <v>1.0687940021355899</v>
      </c>
      <c r="F69" s="36">
        <f t="shared" si="2"/>
        <v>1.0687940021355899</v>
      </c>
      <c r="G69" s="36">
        <f t="shared" si="3"/>
        <v>0</v>
      </c>
    </row>
    <row r="70" spans="2:7" x14ac:dyDescent="0.25">
      <c r="B70" s="2">
        <v>0</v>
      </c>
      <c r="C70" s="3" t="s">
        <v>50</v>
      </c>
      <c r="D70" s="3" t="s">
        <v>24</v>
      </c>
      <c r="E70" s="4">
        <v>1.9024579524993801</v>
      </c>
      <c r="F70" s="36">
        <f t="shared" si="2"/>
        <v>1.9024579524993801</v>
      </c>
      <c r="G70" s="36">
        <f t="shared" si="3"/>
        <v>0</v>
      </c>
    </row>
    <row r="71" spans="2:7" x14ac:dyDescent="0.25">
      <c r="B71" s="2">
        <v>0</v>
      </c>
      <c r="C71" s="3" t="s">
        <v>50</v>
      </c>
      <c r="D71" s="3" t="s">
        <v>25</v>
      </c>
      <c r="E71" s="4">
        <v>-7.01441367467244E-3</v>
      </c>
      <c r="F71" s="36">
        <f t="shared" si="2"/>
        <v>-7.01441367467244E-3</v>
      </c>
      <c r="G71" s="36">
        <f t="shared" si="3"/>
        <v>0</v>
      </c>
    </row>
    <row r="72" spans="2:7" x14ac:dyDescent="0.25">
      <c r="B72" s="2">
        <v>0</v>
      </c>
      <c r="C72" s="3" t="s">
        <v>50</v>
      </c>
      <c r="D72" s="3" t="s">
        <v>26</v>
      </c>
      <c r="E72" s="4">
        <v>0.54530306160449904</v>
      </c>
      <c r="F72" s="36">
        <f t="shared" si="2"/>
        <v>0.54530306160449904</v>
      </c>
      <c r="G72" s="36">
        <f t="shared" si="3"/>
        <v>0</v>
      </c>
    </row>
    <row r="73" spans="2:7" x14ac:dyDescent="0.25">
      <c r="B73" s="2">
        <v>0</v>
      </c>
      <c r="C73" s="3" t="s">
        <v>50</v>
      </c>
      <c r="D73" s="3" t="s">
        <v>27</v>
      </c>
      <c r="E73" s="4">
        <v>0</v>
      </c>
      <c r="F73" s="36">
        <f t="shared" si="2"/>
        <v>0</v>
      </c>
      <c r="G73" s="36">
        <f t="shared" si="3"/>
        <v>0</v>
      </c>
    </row>
    <row r="74" spans="2:7" x14ac:dyDescent="0.25">
      <c r="B74" s="2">
        <v>0</v>
      </c>
      <c r="C74" s="3" t="s">
        <v>50</v>
      </c>
      <c r="D74" s="3" t="s">
        <v>28</v>
      </c>
      <c r="E74" s="4">
        <v>25.042713483174602</v>
      </c>
      <c r="F74" s="36">
        <f t="shared" si="2"/>
        <v>25.042713483174602</v>
      </c>
      <c r="G74" s="36">
        <f t="shared" si="3"/>
        <v>0</v>
      </c>
    </row>
    <row r="75" spans="2:7" x14ac:dyDescent="0.25">
      <c r="B75" s="2">
        <v>0</v>
      </c>
      <c r="C75" s="3" t="s">
        <v>50</v>
      </c>
      <c r="D75" s="3" t="s">
        <v>29</v>
      </c>
      <c r="E75" s="4">
        <v>2.86177073915799E-2</v>
      </c>
      <c r="F75" s="36">
        <f t="shared" si="2"/>
        <v>2.86177073915799E-2</v>
      </c>
      <c r="G75" s="36">
        <f t="shared" si="3"/>
        <v>0</v>
      </c>
    </row>
    <row r="76" spans="2:7" x14ac:dyDescent="0.25">
      <c r="B76" s="2">
        <v>0</v>
      </c>
      <c r="C76" s="3" t="s">
        <v>50</v>
      </c>
      <c r="D76" s="3" t="s">
        <v>30</v>
      </c>
      <c r="E76" s="4">
        <v>2.5494161446889199</v>
      </c>
      <c r="F76" s="36">
        <f t="shared" si="2"/>
        <v>2.5494161446889199</v>
      </c>
      <c r="G76" s="36">
        <f t="shared" si="3"/>
        <v>0</v>
      </c>
    </row>
    <row r="77" spans="2:7" x14ac:dyDescent="0.25">
      <c r="B77" s="2">
        <v>0</v>
      </c>
      <c r="C77" s="3" t="s">
        <v>50</v>
      </c>
      <c r="D77" s="3" t="s">
        <v>31</v>
      </c>
      <c r="E77" s="4">
        <v>1.25280785560607</v>
      </c>
      <c r="F77" s="36">
        <f t="shared" si="2"/>
        <v>1.25280785560607</v>
      </c>
      <c r="G77" s="36">
        <f t="shared" si="3"/>
        <v>0</v>
      </c>
    </row>
    <row r="78" spans="2:7" x14ac:dyDescent="0.25">
      <c r="B78" s="2">
        <v>0</v>
      </c>
      <c r="C78" s="3" t="s">
        <v>50</v>
      </c>
      <c r="D78" s="3" t="s">
        <v>32</v>
      </c>
      <c r="E78" s="4">
        <v>0.57273718714713995</v>
      </c>
      <c r="F78" s="36">
        <f t="shared" si="2"/>
        <v>0.57273718714713995</v>
      </c>
      <c r="G78" s="36">
        <f t="shared" si="3"/>
        <v>0</v>
      </c>
    </row>
    <row r="79" spans="2:7" x14ac:dyDescent="0.25">
      <c r="B79" s="2">
        <v>0</v>
      </c>
      <c r="C79" s="3" t="s">
        <v>50</v>
      </c>
      <c r="D79" s="3" t="s">
        <v>33</v>
      </c>
      <c r="E79" s="4">
        <v>0.38916975259780801</v>
      </c>
      <c r="F79" s="36">
        <f t="shared" si="2"/>
        <v>0.38916975259780801</v>
      </c>
      <c r="G79" s="36">
        <f t="shared" si="3"/>
        <v>0</v>
      </c>
    </row>
    <row r="80" spans="2:7" x14ac:dyDescent="0.25">
      <c r="B80" s="2">
        <v>0</v>
      </c>
      <c r="C80" s="3" t="s">
        <v>50</v>
      </c>
      <c r="D80" s="3" t="s">
        <v>34</v>
      </c>
      <c r="E80" s="4">
        <v>0.243166178464889</v>
      </c>
      <c r="F80" s="36">
        <f t="shared" si="2"/>
        <v>0.243166178464889</v>
      </c>
      <c r="G80" s="36">
        <f t="shared" si="3"/>
        <v>0</v>
      </c>
    </row>
    <row r="81" spans="2:7" x14ac:dyDescent="0.25">
      <c r="B81" s="2">
        <v>0</v>
      </c>
      <c r="C81" s="3" t="s">
        <v>50</v>
      </c>
      <c r="D81" s="3" t="s">
        <v>35</v>
      </c>
      <c r="E81" s="4">
        <v>15.5471518834431</v>
      </c>
      <c r="F81" s="36">
        <f t="shared" si="2"/>
        <v>15.5471518834431</v>
      </c>
      <c r="G81" s="36">
        <f t="shared" si="3"/>
        <v>0</v>
      </c>
    </row>
    <row r="82" spans="2:7" x14ac:dyDescent="0.25">
      <c r="B82" s="2">
        <v>0</v>
      </c>
      <c r="C82" s="3" t="s">
        <v>50</v>
      </c>
      <c r="D82" s="3" t="s">
        <v>51</v>
      </c>
      <c r="E82" s="4">
        <v>0.72352564334869296</v>
      </c>
      <c r="F82" s="36">
        <f t="shared" si="2"/>
        <v>0.72352564334869296</v>
      </c>
      <c r="G82" s="36">
        <f t="shared" si="3"/>
        <v>0</v>
      </c>
    </row>
    <row r="83" spans="2:7" x14ac:dyDescent="0.25">
      <c r="B83" s="2">
        <v>0</v>
      </c>
      <c r="C83" s="3" t="s">
        <v>50</v>
      </c>
      <c r="D83" s="3" t="s">
        <v>37</v>
      </c>
      <c r="E83" s="4">
        <v>2.2917927165205201E-2</v>
      </c>
      <c r="F83" s="36">
        <f t="shared" si="2"/>
        <v>2.2917927165205201E-2</v>
      </c>
      <c r="G83" s="36">
        <f t="shared" si="3"/>
        <v>0</v>
      </c>
    </row>
    <row r="84" spans="2:7" x14ac:dyDescent="0.25">
      <c r="B84" s="2">
        <v>0</v>
      </c>
      <c r="C84" s="3" t="s">
        <v>50</v>
      </c>
      <c r="D84" s="3" t="s">
        <v>38</v>
      </c>
      <c r="E84" s="4">
        <v>8.5434568425019494E-2</v>
      </c>
      <c r="F84" s="36">
        <f t="shared" si="2"/>
        <v>8.5434568425019494E-2</v>
      </c>
      <c r="G84" s="36">
        <f t="shared" si="3"/>
        <v>0</v>
      </c>
    </row>
    <row r="85" spans="2:7" x14ac:dyDescent="0.25">
      <c r="B85" s="2">
        <v>0</v>
      </c>
      <c r="C85" s="3" t="s">
        <v>50</v>
      </c>
      <c r="D85" s="3" t="s">
        <v>39</v>
      </c>
      <c r="E85" s="4">
        <v>0.25938918193181298</v>
      </c>
      <c r="F85" s="36">
        <f t="shared" si="2"/>
        <v>0.25938918193181298</v>
      </c>
      <c r="G85" s="36">
        <f t="shared" si="3"/>
        <v>0</v>
      </c>
    </row>
    <row r="86" spans="2:7" x14ac:dyDescent="0.25">
      <c r="B86" s="2">
        <v>0</v>
      </c>
      <c r="C86" s="3" t="s">
        <v>50</v>
      </c>
      <c r="D86" s="3" t="s">
        <v>40</v>
      </c>
      <c r="E86" s="4">
        <v>0.55795485277970602</v>
      </c>
      <c r="F86" s="36">
        <f t="shared" si="2"/>
        <v>0.55795485277970602</v>
      </c>
      <c r="G86" s="36">
        <f t="shared" si="3"/>
        <v>0</v>
      </c>
    </row>
    <row r="87" spans="2:7" x14ac:dyDescent="0.25">
      <c r="B87" s="2">
        <v>0</v>
      </c>
      <c r="C87" s="3" t="s">
        <v>50</v>
      </c>
      <c r="D87" s="3" t="s">
        <v>41</v>
      </c>
      <c r="E87" s="4">
        <v>7.0454952716827304</v>
      </c>
      <c r="F87" s="36">
        <f t="shared" si="2"/>
        <v>7.0454952716827304</v>
      </c>
      <c r="G87" s="36">
        <f t="shared" si="3"/>
        <v>0</v>
      </c>
    </row>
    <row r="88" spans="2:7" x14ac:dyDescent="0.25">
      <c r="B88" s="2">
        <v>0</v>
      </c>
      <c r="C88" s="3" t="s">
        <v>50</v>
      </c>
      <c r="D88" s="3" t="s">
        <v>42</v>
      </c>
      <c r="E88" s="4">
        <v>1.99502909183502</v>
      </c>
      <c r="F88" s="36">
        <f t="shared" si="2"/>
        <v>1.99502909183502</v>
      </c>
      <c r="G88" s="36">
        <f t="shared" si="3"/>
        <v>0</v>
      </c>
    </row>
    <row r="89" spans="2:7" x14ac:dyDescent="0.25">
      <c r="B89" s="2">
        <v>0</v>
      </c>
      <c r="C89" s="3" t="s">
        <v>50</v>
      </c>
      <c r="D89" s="3" t="s">
        <v>43</v>
      </c>
      <c r="E89" s="4">
        <v>4.5122026602427097</v>
      </c>
      <c r="F89" s="36">
        <f t="shared" si="2"/>
        <v>4.5122026602427097</v>
      </c>
      <c r="G89" s="36">
        <f t="shared" si="3"/>
        <v>0</v>
      </c>
    </row>
    <row r="90" spans="2:7" x14ac:dyDescent="0.25">
      <c r="B90" s="2">
        <v>0</v>
      </c>
      <c r="C90" s="3" t="s">
        <v>50</v>
      </c>
      <c r="D90" s="3" t="s">
        <v>44</v>
      </c>
      <c r="E90" s="4">
        <v>166.70898183186799</v>
      </c>
      <c r="F90" s="36">
        <f t="shared" si="2"/>
        <v>166.70898183186799</v>
      </c>
      <c r="G90" s="36">
        <f t="shared" si="3"/>
        <v>0</v>
      </c>
    </row>
    <row r="91" spans="2:7" x14ac:dyDescent="0.25">
      <c r="B91" s="2">
        <v>0</v>
      </c>
      <c r="C91" s="3" t="s">
        <v>50</v>
      </c>
      <c r="D91" s="3" t="s">
        <v>45</v>
      </c>
      <c r="E91" s="4">
        <v>4.6900960306326497E-2</v>
      </c>
      <c r="F91" s="36">
        <f t="shared" si="2"/>
        <v>4.6900960306326497E-2</v>
      </c>
      <c r="G91" s="36">
        <f t="shared" si="3"/>
        <v>0</v>
      </c>
    </row>
    <row r="92" spans="2:7" x14ac:dyDescent="0.25">
      <c r="B92" s="2">
        <v>0</v>
      </c>
      <c r="C92" s="3" t="s">
        <v>50</v>
      </c>
      <c r="D92" s="3" t="s">
        <v>46</v>
      </c>
      <c r="E92" s="4">
        <v>0.90780788660049405</v>
      </c>
      <c r="F92" s="36">
        <f t="shared" si="2"/>
        <v>0.90780788660049405</v>
      </c>
      <c r="G92" s="36">
        <f t="shared" si="3"/>
        <v>0</v>
      </c>
    </row>
    <row r="93" spans="2:7" x14ac:dyDescent="0.25">
      <c r="B93" s="2">
        <v>0</v>
      </c>
      <c r="C93" s="3" t="s">
        <v>50</v>
      </c>
      <c r="D93" s="3" t="s">
        <v>47</v>
      </c>
      <c r="E93" s="4">
        <v>5.6958618958790996</v>
      </c>
      <c r="F93" s="36">
        <f t="shared" si="2"/>
        <v>5.6958618958790996</v>
      </c>
      <c r="G93" s="36">
        <f t="shared" si="3"/>
        <v>0</v>
      </c>
    </row>
    <row r="94" spans="2:7" x14ac:dyDescent="0.25">
      <c r="B94" s="2">
        <v>0</v>
      </c>
      <c r="C94" s="3" t="s">
        <v>50</v>
      </c>
      <c r="D94" s="3" t="s">
        <v>48</v>
      </c>
      <c r="E94" s="4">
        <v>6.1915871699650999</v>
      </c>
      <c r="F94" s="36">
        <f t="shared" si="2"/>
        <v>6.1915871699650999</v>
      </c>
      <c r="G94" s="36">
        <f t="shared" si="3"/>
        <v>0</v>
      </c>
    </row>
    <row r="95" spans="2:7" x14ac:dyDescent="0.25">
      <c r="B95" s="2">
        <v>0</v>
      </c>
      <c r="C95" s="3" t="s">
        <v>50</v>
      </c>
      <c r="D95" s="3" t="s">
        <v>49</v>
      </c>
      <c r="E95" s="4">
        <v>0</v>
      </c>
      <c r="F95" s="36">
        <f t="shared" si="2"/>
        <v>0</v>
      </c>
      <c r="G95" s="36">
        <f t="shared" si="3"/>
        <v>0</v>
      </c>
    </row>
    <row r="96" spans="2:7" x14ac:dyDescent="0.25">
      <c r="B96" s="2">
        <v>1</v>
      </c>
      <c r="C96" s="3" t="s">
        <v>2</v>
      </c>
      <c r="D96" s="3" t="s">
        <v>3</v>
      </c>
      <c r="E96" s="4">
        <v>3.7897981135593999E-2</v>
      </c>
      <c r="F96" s="36">
        <f t="shared" si="2"/>
        <v>0</v>
      </c>
      <c r="G96" s="36">
        <f t="shared" si="3"/>
        <v>3.7897981135593999E-2</v>
      </c>
    </row>
    <row r="97" spans="2:7" x14ac:dyDescent="0.25">
      <c r="B97" s="2">
        <v>1</v>
      </c>
      <c r="C97" s="3" t="s">
        <v>2</v>
      </c>
      <c r="D97" s="3" t="s">
        <v>4</v>
      </c>
      <c r="E97" s="4">
        <v>9.7249900969271594E-2</v>
      </c>
      <c r="F97" s="36">
        <f t="shared" si="2"/>
        <v>0</v>
      </c>
      <c r="G97" s="36">
        <f t="shared" si="3"/>
        <v>9.7249900969271594E-2</v>
      </c>
    </row>
    <row r="98" spans="2:7" x14ac:dyDescent="0.25">
      <c r="B98" s="2">
        <v>1</v>
      </c>
      <c r="C98" s="3" t="s">
        <v>2</v>
      </c>
      <c r="D98" s="3" t="s">
        <v>5</v>
      </c>
      <c r="E98" s="4">
        <v>5.0811091322053503E-3</v>
      </c>
      <c r="F98" s="36">
        <f t="shared" si="2"/>
        <v>0</v>
      </c>
      <c r="G98" s="36">
        <f t="shared" si="3"/>
        <v>5.0811091322053503E-3</v>
      </c>
    </row>
    <row r="99" spans="2:7" x14ac:dyDescent="0.25">
      <c r="B99" s="2">
        <v>1</v>
      </c>
      <c r="C99" s="3" t="s">
        <v>2</v>
      </c>
      <c r="D99" s="3" t="s">
        <v>6</v>
      </c>
      <c r="E99" s="4">
        <v>4.0581612950389701E-2</v>
      </c>
      <c r="F99" s="36">
        <f t="shared" si="2"/>
        <v>0</v>
      </c>
      <c r="G99" s="36">
        <f t="shared" si="3"/>
        <v>4.0581612950389701E-2</v>
      </c>
    </row>
    <row r="100" spans="2:7" x14ac:dyDescent="0.25">
      <c r="B100" s="2">
        <v>1</v>
      </c>
      <c r="C100" s="3" t="s">
        <v>2</v>
      </c>
      <c r="D100" s="3" t="s">
        <v>7</v>
      </c>
      <c r="E100" s="4">
        <v>2.1272798373983099</v>
      </c>
      <c r="F100" s="36">
        <f t="shared" si="2"/>
        <v>0</v>
      </c>
      <c r="G100" s="36">
        <f t="shared" si="3"/>
        <v>2.1272798373983099</v>
      </c>
    </row>
    <row r="101" spans="2:7" x14ac:dyDescent="0.25">
      <c r="B101" s="2">
        <v>1</v>
      </c>
      <c r="C101" s="3" t="s">
        <v>2</v>
      </c>
      <c r="D101" s="3" t="s">
        <v>8</v>
      </c>
      <c r="E101" s="4">
        <v>3.1682534803326702E-2</v>
      </c>
      <c r="F101" s="36">
        <f t="shared" si="2"/>
        <v>0</v>
      </c>
      <c r="G101" s="36">
        <f t="shared" si="3"/>
        <v>3.1682534803326702E-2</v>
      </c>
    </row>
    <row r="102" spans="2:7" x14ac:dyDescent="0.25">
      <c r="B102" s="2">
        <v>1</v>
      </c>
      <c r="C102" s="3" t="s">
        <v>2</v>
      </c>
      <c r="D102" s="3" t="s">
        <v>9</v>
      </c>
      <c r="E102" s="4">
        <v>5.6050661963276502E-4</v>
      </c>
      <c r="F102" s="36">
        <f t="shared" si="2"/>
        <v>0</v>
      </c>
      <c r="G102" s="36">
        <f t="shared" si="3"/>
        <v>5.6050661963276502E-4</v>
      </c>
    </row>
    <row r="103" spans="2:7" x14ac:dyDescent="0.25">
      <c r="B103" s="2">
        <v>1</v>
      </c>
      <c r="C103" s="3" t="s">
        <v>2</v>
      </c>
      <c r="D103" s="3" t="s">
        <v>10</v>
      </c>
      <c r="E103" s="4">
        <v>2.09544924485148E-2</v>
      </c>
      <c r="F103" s="36">
        <f t="shared" si="2"/>
        <v>0</v>
      </c>
      <c r="G103" s="36">
        <f t="shared" si="3"/>
        <v>2.09544924485148E-2</v>
      </c>
    </row>
    <row r="104" spans="2:7" x14ac:dyDescent="0.25">
      <c r="B104" s="2">
        <v>1</v>
      </c>
      <c r="C104" s="3" t="s">
        <v>2</v>
      </c>
      <c r="D104" s="3" t="s">
        <v>11</v>
      </c>
      <c r="E104" s="4">
        <v>3.3920131776290503E-2</v>
      </c>
      <c r="F104" s="36">
        <f t="shared" si="2"/>
        <v>0</v>
      </c>
      <c r="G104" s="36">
        <f t="shared" si="3"/>
        <v>3.3920131776290503E-2</v>
      </c>
    </row>
    <row r="105" spans="2:7" x14ac:dyDescent="0.25">
      <c r="B105" s="2">
        <v>1</v>
      </c>
      <c r="C105" s="3" t="s">
        <v>2</v>
      </c>
      <c r="D105" s="3" t="s">
        <v>12</v>
      </c>
      <c r="E105" s="4">
        <v>2.5784247223413999E-2</v>
      </c>
      <c r="F105" s="36">
        <f t="shared" si="2"/>
        <v>0</v>
      </c>
      <c r="G105" s="36">
        <f t="shared" si="3"/>
        <v>2.5784247223413999E-2</v>
      </c>
    </row>
    <row r="106" spans="2:7" x14ac:dyDescent="0.25">
      <c r="B106" s="2">
        <v>1</v>
      </c>
      <c r="C106" s="3" t="s">
        <v>2</v>
      </c>
      <c r="D106" s="3" t="s">
        <v>13</v>
      </c>
      <c r="E106" s="4">
        <v>2.1856459292746499E-2</v>
      </c>
      <c r="F106" s="36">
        <f t="shared" si="2"/>
        <v>0</v>
      </c>
      <c r="G106" s="36">
        <f t="shared" si="3"/>
        <v>2.1856459292746499E-2</v>
      </c>
    </row>
    <row r="107" spans="2:7" x14ac:dyDescent="0.25">
      <c r="B107" s="2">
        <v>1</v>
      </c>
      <c r="C107" s="3" t="s">
        <v>2</v>
      </c>
      <c r="D107" s="3" t="s">
        <v>14</v>
      </c>
      <c r="E107" s="4">
        <v>1.31917910619135</v>
      </c>
      <c r="F107" s="36">
        <f t="shared" si="2"/>
        <v>0</v>
      </c>
      <c r="G107" s="36">
        <f t="shared" si="3"/>
        <v>1.31917910619135</v>
      </c>
    </row>
    <row r="108" spans="2:7" x14ac:dyDescent="0.25">
      <c r="B108" s="2">
        <v>1</v>
      </c>
      <c r="C108" s="3" t="s">
        <v>2</v>
      </c>
      <c r="D108" s="3" t="s">
        <v>15</v>
      </c>
      <c r="E108" s="4">
        <v>1.9777527930322301E-2</v>
      </c>
      <c r="F108" s="36">
        <f t="shared" si="2"/>
        <v>0</v>
      </c>
      <c r="G108" s="36">
        <f t="shared" si="3"/>
        <v>1.9777527930322301E-2</v>
      </c>
    </row>
    <row r="109" spans="2:7" x14ac:dyDescent="0.25">
      <c r="B109" s="2">
        <v>1</v>
      </c>
      <c r="C109" s="3" t="s">
        <v>2</v>
      </c>
      <c r="D109" s="3" t="s">
        <v>16</v>
      </c>
      <c r="E109" s="4">
        <v>6.3462012821629405E-4</v>
      </c>
      <c r="F109" s="36">
        <f t="shared" si="2"/>
        <v>0</v>
      </c>
      <c r="G109" s="36">
        <f t="shared" si="3"/>
        <v>6.3462012821629405E-4</v>
      </c>
    </row>
    <row r="110" spans="2:7" x14ac:dyDescent="0.25">
      <c r="B110" s="2">
        <v>1</v>
      </c>
      <c r="C110" s="3" t="s">
        <v>2</v>
      </c>
      <c r="D110" s="3" t="s">
        <v>17</v>
      </c>
      <c r="E110" s="4">
        <v>3.8909109591083901E-2</v>
      </c>
      <c r="F110" s="36">
        <f t="shared" si="2"/>
        <v>0</v>
      </c>
      <c r="G110" s="36">
        <f t="shared" si="3"/>
        <v>3.8909109591083901E-2</v>
      </c>
    </row>
    <row r="111" spans="2:7" x14ac:dyDescent="0.25">
      <c r="B111" s="2">
        <v>1</v>
      </c>
      <c r="C111" s="3" t="s">
        <v>2</v>
      </c>
      <c r="D111" s="3" t="s">
        <v>18</v>
      </c>
      <c r="E111" s="4">
        <v>2.8743590067723299E-2</v>
      </c>
      <c r="F111" s="36">
        <f t="shared" si="2"/>
        <v>0</v>
      </c>
      <c r="G111" s="36">
        <f t="shared" si="3"/>
        <v>2.8743590067723299E-2</v>
      </c>
    </row>
    <row r="112" spans="2:7" x14ac:dyDescent="0.25">
      <c r="B112" s="2">
        <v>1</v>
      </c>
      <c r="C112" s="3" t="s">
        <v>2</v>
      </c>
      <c r="D112" s="3" t="s">
        <v>19</v>
      </c>
      <c r="E112" s="4">
        <v>3.3076294039454202</v>
      </c>
      <c r="F112" s="36">
        <f t="shared" si="2"/>
        <v>0</v>
      </c>
      <c r="G112" s="36">
        <f t="shared" si="3"/>
        <v>3.3076294039454202</v>
      </c>
    </row>
    <row r="113" spans="2:7" x14ac:dyDescent="0.25">
      <c r="B113" s="2">
        <v>1</v>
      </c>
      <c r="C113" s="3" t="s">
        <v>2</v>
      </c>
      <c r="D113" s="3" t="s">
        <v>20</v>
      </c>
      <c r="E113" s="4">
        <v>3.5535137903330101E-4</v>
      </c>
      <c r="F113" s="36">
        <f t="shared" si="2"/>
        <v>0</v>
      </c>
      <c r="G113" s="36">
        <f t="shared" si="3"/>
        <v>3.5535137903330101E-4</v>
      </c>
    </row>
    <row r="114" spans="2:7" x14ac:dyDescent="0.25">
      <c r="B114" s="2">
        <v>1</v>
      </c>
      <c r="C114" s="3" t="s">
        <v>2</v>
      </c>
      <c r="D114" s="3" t="s">
        <v>21</v>
      </c>
      <c r="E114" s="4">
        <v>0.135514101461678</v>
      </c>
      <c r="F114" s="36">
        <f t="shared" si="2"/>
        <v>0</v>
      </c>
      <c r="G114" s="36">
        <f t="shared" si="3"/>
        <v>0.135514101461678</v>
      </c>
    </row>
    <row r="115" spans="2:7" x14ac:dyDescent="0.25">
      <c r="B115" s="2">
        <v>1</v>
      </c>
      <c r="C115" s="3" t="s">
        <v>2</v>
      </c>
      <c r="D115" s="3" t="s">
        <v>22</v>
      </c>
      <c r="E115" s="4">
        <v>0.79129311376250799</v>
      </c>
      <c r="F115" s="36">
        <f t="shared" si="2"/>
        <v>0</v>
      </c>
      <c r="G115" s="36">
        <f t="shared" si="3"/>
        <v>0.79129311376250799</v>
      </c>
    </row>
    <row r="116" spans="2:7" x14ac:dyDescent="0.25">
      <c r="B116" s="2">
        <v>1</v>
      </c>
      <c r="C116" s="3" t="s">
        <v>2</v>
      </c>
      <c r="D116" s="3" t="s">
        <v>23</v>
      </c>
      <c r="E116" s="4">
        <v>0.171513540540289</v>
      </c>
      <c r="F116" s="36">
        <f t="shared" si="2"/>
        <v>0</v>
      </c>
      <c r="G116" s="36">
        <f t="shared" si="3"/>
        <v>0.171513540540289</v>
      </c>
    </row>
    <row r="117" spans="2:7" x14ac:dyDescent="0.25">
      <c r="B117" s="2">
        <v>1</v>
      </c>
      <c r="C117" s="3" t="s">
        <v>2</v>
      </c>
      <c r="D117" s="3" t="s">
        <v>24</v>
      </c>
      <c r="E117" s="4">
        <v>5.1650082703730997E-2</v>
      </c>
      <c r="F117" s="36">
        <f t="shared" si="2"/>
        <v>0</v>
      </c>
      <c r="G117" s="36">
        <f t="shared" si="3"/>
        <v>5.1650082703730997E-2</v>
      </c>
    </row>
    <row r="118" spans="2:7" x14ac:dyDescent="0.25">
      <c r="B118" s="2">
        <v>1</v>
      </c>
      <c r="C118" s="3" t="s">
        <v>2</v>
      </c>
      <c r="D118" s="3" t="s">
        <v>25</v>
      </c>
      <c r="E118" s="4">
        <v>1.4996204583800399E-2</v>
      </c>
      <c r="F118" s="36">
        <f t="shared" si="2"/>
        <v>0</v>
      </c>
      <c r="G118" s="36">
        <f t="shared" si="3"/>
        <v>1.4996204583800399E-2</v>
      </c>
    </row>
    <row r="119" spans="2:7" x14ac:dyDescent="0.25">
      <c r="B119" s="2">
        <v>1</v>
      </c>
      <c r="C119" s="3" t="s">
        <v>2</v>
      </c>
      <c r="D119" s="3" t="s">
        <v>26</v>
      </c>
      <c r="E119" s="4">
        <v>9.3461464958712395E-2</v>
      </c>
      <c r="F119" s="36">
        <f t="shared" si="2"/>
        <v>0</v>
      </c>
      <c r="G119" s="36">
        <f t="shared" si="3"/>
        <v>9.3461464958712395E-2</v>
      </c>
    </row>
    <row r="120" spans="2:7" x14ac:dyDescent="0.25">
      <c r="B120" s="2">
        <v>1</v>
      </c>
      <c r="C120" s="3" t="s">
        <v>2</v>
      </c>
      <c r="D120" s="3" t="s">
        <v>27</v>
      </c>
      <c r="E120" s="4">
        <v>4.3437457615741202E-3</v>
      </c>
      <c r="F120" s="36">
        <f t="shared" si="2"/>
        <v>0</v>
      </c>
      <c r="G120" s="36">
        <f t="shared" si="3"/>
        <v>4.3437457615741202E-3</v>
      </c>
    </row>
    <row r="121" spans="2:7" x14ac:dyDescent="0.25">
      <c r="B121" s="2">
        <v>1</v>
      </c>
      <c r="C121" s="3" t="s">
        <v>2</v>
      </c>
      <c r="D121" s="3" t="s">
        <v>28</v>
      </c>
      <c r="E121" s="4">
        <v>4.2806608843180098E-2</v>
      </c>
      <c r="F121" s="36">
        <f t="shared" si="2"/>
        <v>0</v>
      </c>
      <c r="G121" s="36">
        <f t="shared" si="3"/>
        <v>4.2806608843180098E-2</v>
      </c>
    </row>
    <row r="122" spans="2:7" x14ac:dyDescent="0.25">
      <c r="B122" s="2">
        <v>1</v>
      </c>
      <c r="C122" s="3" t="s">
        <v>2</v>
      </c>
      <c r="D122" s="3" t="s">
        <v>29</v>
      </c>
      <c r="E122" s="4">
        <v>6.6123052941252397E-2</v>
      </c>
      <c r="F122" s="36">
        <f t="shared" si="2"/>
        <v>0</v>
      </c>
      <c r="G122" s="36">
        <f t="shared" si="3"/>
        <v>6.6123052941252397E-2</v>
      </c>
    </row>
    <row r="123" spans="2:7" x14ac:dyDescent="0.25">
      <c r="B123" s="2">
        <v>1</v>
      </c>
      <c r="C123" s="3" t="s">
        <v>2</v>
      </c>
      <c r="D123" s="3" t="s">
        <v>30</v>
      </c>
      <c r="E123" s="4">
        <v>0.211436203567999</v>
      </c>
      <c r="F123" s="36">
        <f t="shared" si="2"/>
        <v>0</v>
      </c>
      <c r="G123" s="36">
        <f t="shared" si="3"/>
        <v>0.211436203567999</v>
      </c>
    </row>
    <row r="124" spans="2:7" x14ac:dyDescent="0.25">
      <c r="B124" s="2">
        <v>1</v>
      </c>
      <c r="C124" s="3" t="s">
        <v>2</v>
      </c>
      <c r="D124" s="3" t="s">
        <v>31</v>
      </c>
      <c r="E124" s="4">
        <v>2.9929495498853299E-2</v>
      </c>
      <c r="F124" s="36">
        <f t="shared" si="2"/>
        <v>0</v>
      </c>
      <c r="G124" s="36">
        <f t="shared" si="3"/>
        <v>2.9929495498853299E-2</v>
      </c>
    </row>
    <row r="125" spans="2:7" x14ac:dyDescent="0.25">
      <c r="B125" s="2">
        <v>1</v>
      </c>
      <c r="C125" s="3" t="s">
        <v>2</v>
      </c>
      <c r="D125" s="3" t="s">
        <v>32</v>
      </c>
      <c r="E125" s="4">
        <v>2.0699208746095799E-3</v>
      </c>
      <c r="F125" s="36">
        <f t="shared" si="2"/>
        <v>0</v>
      </c>
      <c r="G125" s="36">
        <f t="shared" si="3"/>
        <v>2.0699208746095799E-3</v>
      </c>
    </row>
    <row r="126" spans="2:7" x14ac:dyDescent="0.25">
      <c r="B126" s="2">
        <v>1</v>
      </c>
      <c r="C126" s="3" t="s">
        <v>2</v>
      </c>
      <c r="D126" s="3" t="s">
        <v>33</v>
      </c>
      <c r="E126" s="4">
        <v>3.1420421721558198E-3</v>
      </c>
      <c r="F126" s="36">
        <f t="shared" si="2"/>
        <v>0</v>
      </c>
      <c r="G126" s="36">
        <f t="shared" si="3"/>
        <v>3.1420421721558198E-3</v>
      </c>
    </row>
    <row r="127" spans="2:7" x14ac:dyDescent="0.25">
      <c r="B127" s="2">
        <v>1</v>
      </c>
      <c r="C127" s="3" t="s">
        <v>2</v>
      </c>
      <c r="D127" s="3" t="s">
        <v>34</v>
      </c>
      <c r="E127" s="4">
        <v>1.2139536325448E-2</v>
      </c>
      <c r="F127" s="36">
        <f t="shared" si="2"/>
        <v>0</v>
      </c>
      <c r="G127" s="36">
        <f t="shared" si="3"/>
        <v>1.2139536325448E-2</v>
      </c>
    </row>
    <row r="128" spans="2:7" x14ac:dyDescent="0.25">
      <c r="B128" s="2">
        <v>1</v>
      </c>
      <c r="C128" s="3" t="s">
        <v>2</v>
      </c>
      <c r="D128" s="3" t="s">
        <v>35</v>
      </c>
      <c r="E128" s="4">
        <v>0.253253824918999</v>
      </c>
      <c r="F128" s="36">
        <f t="shared" si="2"/>
        <v>0</v>
      </c>
      <c r="G128" s="36">
        <f t="shared" si="3"/>
        <v>0.253253824918999</v>
      </c>
    </row>
    <row r="129" spans="2:7" x14ac:dyDescent="0.25">
      <c r="B129" s="2">
        <v>1</v>
      </c>
      <c r="C129" s="3" t="s">
        <v>2</v>
      </c>
      <c r="D129" s="3" t="s">
        <v>51</v>
      </c>
      <c r="E129" s="4">
        <v>6.9898027353111097E-2</v>
      </c>
      <c r="F129" s="36">
        <f t="shared" si="2"/>
        <v>0</v>
      </c>
      <c r="G129" s="36">
        <f t="shared" si="3"/>
        <v>6.9898027353111097E-2</v>
      </c>
    </row>
    <row r="130" spans="2:7" x14ac:dyDescent="0.25">
      <c r="B130" s="2">
        <v>1</v>
      </c>
      <c r="C130" s="3" t="s">
        <v>2</v>
      </c>
      <c r="D130" s="3" t="s">
        <v>37</v>
      </c>
      <c r="E130" s="4">
        <v>4.5364016105748099E-4</v>
      </c>
      <c r="F130" s="36">
        <f t="shared" si="2"/>
        <v>0</v>
      </c>
      <c r="G130" s="36">
        <f t="shared" si="3"/>
        <v>4.5364016105748099E-4</v>
      </c>
    </row>
    <row r="131" spans="2:7" x14ac:dyDescent="0.25">
      <c r="B131" s="2">
        <v>1</v>
      </c>
      <c r="C131" s="3" t="s">
        <v>2</v>
      </c>
      <c r="D131" s="3" t="s">
        <v>38</v>
      </c>
      <c r="E131" s="4">
        <v>5.3347586367614198E-3</v>
      </c>
      <c r="F131" s="36">
        <f t="shared" ref="F131:F148" si="4">E131*(1-B131)</f>
        <v>0</v>
      </c>
      <c r="G131" s="36">
        <f t="shared" ref="G131:G148" si="5">E131*B131</f>
        <v>5.3347586367614198E-3</v>
      </c>
    </row>
    <row r="132" spans="2:7" x14ac:dyDescent="0.25">
      <c r="B132" s="2">
        <v>1</v>
      </c>
      <c r="C132" s="3" t="s">
        <v>2</v>
      </c>
      <c r="D132" s="3" t="s">
        <v>39</v>
      </c>
      <c r="E132" s="4">
        <v>1.8509364819200898E-2</v>
      </c>
      <c r="F132" s="36">
        <f t="shared" si="4"/>
        <v>0</v>
      </c>
      <c r="G132" s="36">
        <f t="shared" si="5"/>
        <v>1.8509364819200898E-2</v>
      </c>
    </row>
    <row r="133" spans="2:7" x14ac:dyDescent="0.25">
      <c r="B133" s="2">
        <v>1</v>
      </c>
      <c r="C133" s="3" t="s">
        <v>2</v>
      </c>
      <c r="D133" s="3" t="s">
        <v>40</v>
      </c>
      <c r="E133" s="4">
        <v>8.8243711073884706E-2</v>
      </c>
      <c r="F133" s="36">
        <f t="shared" si="4"/>
        <v>0</v>
      </c>
      <c r="G133" s="36">
        <f t="shared" si="5"/>
        <v>8.8243711073884706E-2</v>
      </c>
    </row>
    <row r="134" spans="2:7" x14ac:dyDescent="0.25">
      <c r="B134" s="2">
        <v>1</v>
      </c>
      <c r="C134" s="3" t="s">
        <v>2</v>
      </c>
      <c r="D134" s="3" t="s">
        <v>41</v>
      </c>
      <c r="E134" s="4">
        <v>2.3711443008396799E-2</v>
      </c>
      <c r="F134" s="36">
        <f t="shared" si="4"/>
        <v>0</v>
      </c>
      <c r="G134" s="36">
        <f t="shared" si="5"/>
        <v>2.3711443008396799E-2</v>
      </c>
    </row>
    <row r="135" spans="2:7" x14ac:dyDescent="0.25">
      <c r="B135" s="2">
        <v>1</v>
      </c>
      <c r="C135" s="3" t="s">
        <v>2</v>
      </c>
      <c r="D135" s="3" t="s">
        <v>42</v>
      </c>
      <c r="E135" s="4">
        <v>0.41735495788068799</v>
      </c>
      <c r="F135" s="36">
        <f t="shared" si="4"/>
        <v>0</v>
      </c>
      <c r="G135" s="36">
        <f t="shared" si="5"/>
        <v>0.41735495788068799</v>
      </c>
    </row>
    <row r="136" spans="2:7" x14ac:dyDescent="0.25">
      <c r="B136" s="2">
        <v>1</v>
      </c>
      <c r="C136" s="3" t="s">
        <v>2</v>
      </c>
      <c r="D136" s="3" t="s">
        <v>43</v>
      </c>
      <c r="E136" s="4">
        <v>9.5047245360401697E-2</v>
      </c>
      <c r="F136" s="36">
        <f t="shared" si="4"/>
        <v>0</v>
      </c>
      <c r="G136" s="36">
        <f t="shared" si="5"/>
        <v>9.5047245360401697E-2</v>
      </c>
    </row>
    <row r="137" spans="2:7" x14ac:dyDescent="0.25">
      <c r="B137" s="2">
        <v>1</v>
      </c>
      <c r="C137" s="3" t="s">
        <v>2</v>
      </c>
      <c r="D137" s="3" t="s">
        <v>44</v>
      </c>
      <c r="E137" s="4">
        <v>0.45367781296252302</v>
      </c>
      <c r="F137" s="36">
        <f t="shared" si="4"/>
        <v>0</v>
      </c>
      <c r="G137" s="36">
        <f t="shared" si="5"/>
        <v>0.45367781296252302</v>
      </c>
    </row>
    <row r="138" spans="2:7" x14ac:dyDescent="0.25">
      <c r="B138" s="2">
        <v>1</v>
      </c>
      <c r="C138" s="3" t="s">
        <v>2</v>
      </c>
      <c r="D138" s="3" t="s">
        <v>45</v>
      </c>
      <c r="E138" s="4">
        <v>1.9400884922517601E-2</v>
      </c>
      <c r="F138" s="36">
        <f t="shared" si="4"/>
        <v>0</v>
      </c>
      <c r="G138" s="36">
        <f t="shared" si="5"/>
        <v>1.9400884922517601E-2</v>
      </c>
    </row>
    <row r="139" spans="2:7" x14ac:dyDescent="0.25">
      <c r="B139" s="2">
        <v>1</v>
      </c>
      <c r="C139" s="3" t="s">
        <v>2</v>
      </c>
      <c r="D139" s="3" t="s">
        <v>46</v>
      </c>
      <c r="E139" s="4">
        <v>7.1714408504166494E-2</v>
      </c>
      <c r="F139" s="36">
        <f t="shared" si="4"/>
        <v>0</v>
      </c>
      <c r="G139" s="36">
        <f t="shared" si="5"/>
        <v>7.1714408504166494E-2</v>
      </c>
    </row>
    <row r="140" spans="2:7" x14ac:dyDescent="0.25">
      <c r="B140" s="2">
        <v>1</v>
      </c>
      <c r="C140" s="3" t="s">
        <v>2</v>
      </c>
      <c r="D140" s="3" t="s">
        <v>47</v>
      </c>
      <c r="E140" s="4">
        <v>0.14443631012549199</v>
      </c>
      <c r="F140" s="36">
        <f t="shared" si="4"/>
        <v>0</v>
      </c>
      <c r="G140" s="36">
        <f t="shared" si="5"/>
        <v>0.14443631012549199</v>
      </c>
    </row>
    <row r="141" spans="2:7" x14ac:dyDescent="0.25">
      <c r="B141" s="2">
        <v>1</v>
      </c>
      <c r="C141" s="3" t="s">
        <v>2</v>
      </c>
      <c r="D141" s="3" t="s">
        <v>48</v>
      </c>
      <c r="E141" s="4">
        <v>1.53999013925221E-2</v>
      </c>
      <c r="F141" s="36">
        <f t="shared" si="4"/>
        <v>0</v>
      </c>
      <c r="G141" s="36">
        <f t="shared" si="5"/>
        <v>1.53999013925221E-2</v>
      </c>
    </row>
    <row r="142" spans="2:7" x14ac:dyDescent="0.25">
      <c r="B142" s="2">
        <v>1</v>
      </c>
      <c r="C142" s="3" t="s">
        <v>2</v>
      </c>
      <c r="D142" s="3" t="s">
        <v>49</v>
      </c>
      <c r="E142" s="4">
        <v>1.56707190162546E-3</v>
      </c>
      <c r="F142" s="36">
        <f t="shared" si="4"/>
        <v>0</v>
      </c>
      <c r="G142" s="36">
        <f t="shared" si="5"/>
        <v>1.56707190162546E-3</v>
      </c>
    </row>
    <row r="143" spans="2:7" x14ac:dyDescent="0.25">
      <c r="B143" s="2">
        <v>1</v>
      </c>
      <c r="C143" s="3" t="s">
        <v>50</v>
      </c>
      <c r="D143" s="3" t="s">
        <v>7</v>
      </c>
      <c r="E143" s="4">
        <v>10.5140754839579</v>
      </c>
      <c r="F143" s="36">
        <f t="shared" si="4"/>
        <v>0</v>
      </c>
      <c r="G143" s="36">
        <f t="shared" si="5"/>
        <v>10.5140754839579</v>
      </c>
    </row>
    <row r="144" spans="2:7" x14ac:dyDescent="0.25">
      <c r="B144" s="2">
        <v>1</v>
      </c>
      <c r="C144" s="3" t="s">
        <v>50</v>
      </c>
      <c r="D144" s="3" t="s">
        <v>8</v>
      </c>
      <c r="E144" s="4">
        <v>1.4272499999999999</v>
      </c>
      <c r="F144" s="36">
        <f t="shared" si="4"/>
        <v>0</v>
      </c>
      <c r="G144" s="36">
        <f t="shared" si="5"/>
        <v>1.4272499999999999</v>
      </c>
    </row>
    <row r="145" spans="2:7" x14ac:dyDescent="0.25">
      <c r="B145" s="2">
        <v>1</v>
      </c>
      <c r="C145" s="3" t="s">
        <v>50</v>
      </c>
      <c r="D145" s="3" t="s">
        <v>19</v>
      </c>
      <c r="E145" s="4">
        <v>1.8934850468834199</v>
      </c>
      <c r="F145" s="36">
        <f t="shared" si="4"/>
        <v>0</v>
      </c>
      <c r="G145" s="36">
        <f t="shared" si="5"/>
        <v>1.8934850468834199</v>
      </c>
    </row>
    <row r="146" spans="2:7" x14ac:dyDescent="0.25">
      <c r="B146" s="2">
        <v>1</v>
      </c>
      <c r="C146" s="3" t="s">
        <v>50</v>
      </c>
      <c r="D146" s="3" t="s">
        <v>28</v>
      </c>
      <c r="E146" s="4">
        <v>9.5150003780921297E-2</v>
      </c>
      <c r="F146" s="36">
        <f t="shared" si="4"/>
        <v>0</v>
      </c>
      <c r="G146" s="36">
        <f t="shared" si="5"/>
        <v>9.5150003780921297E-2</v>
      </c>
    </row>
    <row r="147" spans="2:7" x14ac:dyDescent="0.25">
      <c r="B147" s="2">
        <v>1</v>
      </c>
      <c r="C147" s="3" t="s">
        <v>50</v>
      </c>
      <c r="D147" s="3" t="s">
        <v>32</v>
      </c>
      <c r="E147" s="4">
        <v>0.142724996219078</v>
      </c>
      <c r="F147" s="36">
        <f t="shared" si="4"/>
        <v>0</v>
      </c>
      <c r="G147" s="36">
        <f t="shared" si="5"/>
        <v>0.142724996219078</v>
      </c>
    </row>
    <row r="148" spans="2:7" x14ac:dyDescent="0.25">
      <c r="B148" s="2">
        <v>1</v>
      </c>
      <c r="C148" s="3" t="s">
        <v>50</v>
      </c>
      <c r="D148" s="3" t="s">
        <v>34</v>
      </c>
      <c r="E148" s="4">
        <v>0.24738999092578801</v>
      </c>
      <c r="F148" s="36">
        <f t="shared" si="4"/>
        <v>0</v>
      </c>
      <c r="G148" s="36">
        <f t="shared" si="5"/>
        <v>0.24738999092578801</v>
      </c>
    </row>
    <row r="149" spans="2:7" x14ac:dyDescent="0.25">
      <c r="B149" s="2">
        <v>1</v>
      </c>
      <c r="C149" s="3" t="s">
        <v>50</v>
      </c>
      <c r="D149" s="3" t="s">
        <v>51</v>
      </c>
      <c r="E149" s="4">
        <v>2.2835999395052502</v>
      </c>
      <c r="F149" s="36">
        <f t="shared" ref="F149:F165" si="6">E149*(1-B149)</f>
        <v>0</v>
      </c>
      <c r="G149" s="36">
        <f t="shared" ref="G149:G165" si="7">E149*B149</f>
        <v>2.2835999395052502</v>
      </c>
    </row>
    <row r="150" spans="2:7" x14ac:dyDescent="0.25">
      <c r="B150" s="2">
        <v>1</v>
      </c>
      <c r="C150" s="3" t="s">
        <v>50</v>
      </c>
      <c r="D150" s="3" t="s">
        <v>37</v>
      </c>
      <c r="E150" s="4">
        <v>0.285449992438157</v>
      </c>
      <c r="F150" s="36">
        <f t="shared" si="6"/>
        <v>0</v>
      </c>
      <c r="G150" s="36">
        <f t="shared" si="7"/>
        <v>0.285449992438157</v>
      </c>
    </row>
    <row r="151" spans="2:7" x14ac:dyDescent="0.25">
      <c r="B151" s="2">
        <v>1</v>
      </c>
      <c r="C151" s="3" t="s">
        <v>50</v>
      </c>
      <c r="D151" s="3" t="s">
        <v>44</v>
      </c>
      <c r="E151" s="4">
        <v>3.5681250000000002</v>
      </c>
      <c r="F151" s="36">
        <f t="shared" si="6"/>
        <v>0</v>
      </c>
      <c r="G151" s="36">
        <f t="shared" si="7"/>
        <v>3.5681250000000002</v>
      </c>
    </row>
    <row r="152" spans="2:7" x14ac:dyDescent="0.25">
      <c r="F152" s="36">
        <f t="shared" si="6"/>
        <v>0</v>
      </c>
      <c r="G152" s="36">
        <f t="shared" si="7"/>
        <v>0</v>
      </c>
    </row>
    <row r="153" spans="2:7" x14ac:dyDescent="0.25">
      <c r="F153" s="36">
        <f t="shared" si="6"/>
        <v>0</v>
      </c>
      <c r="G153" s="36">
        <f t="shared" si="7"/>
        <v>0</v>
      </c>
    </row>
    <row r="154" spans="2:7" x14ac:dyDescent="0.25">
      <c r="F154" s="36">
        <f t="shared" si="6"/>
        <v>0</v>
      </c>
      <c r="G154" s="36">
        <f t="shared" si="7"/>
        <v>0</v>
      </c>
    </row>
    <row r="155" spans="2:7" x14ac:dyDescent="0.25">
      <c r="F155" s="36">
        <f t="shared" si="6"/>
        <v>0</v>
      </c>
      <c r="G155" s="36">
        <f t="shared" si="7"/>
        <v>0</v>
      </c>
    </row>
    <row r="156" spans="2:7" x14ac:dyDescent="0.25">
      <c r="F156" s="36">
        <f t="shared" si="6"/>
        <v>0</v>
      </c>
      <c r="G156" s="36">
        <f t="shared" si="7"/>
        <v>0</v>
      </c>
    </row>
    <row r="157" spans="2:7" x14ac:dyDescent="0.25">
      <c r="F157" s="36">
        <f t="shared" si="6"/>
        <v>0</v>
      </c>
      <c r="G157" s="36">
        <f t="shared" si="7"/>
        <v>0</v>
      </c>
    </row>
    <row r="158" spans="2:7" x14ac:dyDescent="0.25">
      <c r="F158" s="36">
        <f t="shared" si="6"/>
        <v>0</v>
      </c>
      <c r="G158" s="36">
        <f t="shared" si="7"/>
        <v>0</v>
      </c>
    </row>
    <row r="159" spans="2:7" x14ac:dyDescent="0.25">
      <c r="F159" s="36">
        <f t="shared" si="6"/>
        <v>0</v>
      </c>
      <c r="G159" s="36">
        <f t="shared" si="7"/>
        <v>0</v>
      </c>
    </row>
    <row r="160" spans="2:7" x14ac:dyDescent="0.25">
      <c r="F160" s="36">
        <f t="shared" si="6"/>
        <v>0</v>
      </c>
      <c r="G160" s="36">
        <f t="shared" si="7"/>
        <v>0</v>
      </c>
    </row>
    <row r="161" spans="6:7" x14ac:dyDescent="0.25">
      <c r="F161" s="36">
        <f t="shared" si="6"/>
        <v>0</v>
      </c>
      <c r="G161" s="36">
        <f t="shared" si="7"/>
        <v>0</v>
      </c>
    </row>
    <row r="162" spans="6:7" x14ac:dyDescent="0.25">
      <c r="F162" s="36">
        <f t="shared" si="6"/>
        <v>0</v>
      </c>
      <c r="G162" s="36">
        <f t="shared" si="7"/>
        <v>0</v>
      </c>
    </row>
    <row r="163" spans="6:7" x14ac:dyDescent="0.25">
      <c r="F163" s="36">
        <f t="shared" si="6"/>
        <v>0</v>
      </c>
      <c r="G163" s="36">
        <f t="shared" si="7"/>
        <v>0</v>
      </c>
    </row>
    <row r="164" spans="6:7" x14ac:dyDescent="0.25">
      <c r="F164" s="36">
        <f t="shared" si="6"/>
        <v>0</v>
      </c>
      <c r="G164" s="36">
        <f t="shared" si="7"/>
        <v>0</v>
      </c>
    </row>
    <row r="165" spans="6:7" x14ac:dyDescent="0.25">
      <c r="F165" s="36">
        <f t="shared" si="6"/>
        <v>0</v>
      </c>
      <c r="G165" s="36">
        <f t="shared" si="7"/>
        <v>0</v>
      </c>
    </row>
  </sheetData>
  <sortState ref="J2:K148">
    <sortCondition ref="J2:J14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zoomScaleNormal="100" workbookViewId="0">
      <pane xSplit="1" ySplit="1" topLeftCell="C2" activePane="bottomRight" state="frozen"/>
      <selection pane="topRight" activeCell="B1" sqref="B1"/>
      <selection pane="bottomLeft" activeCell="A2" sqref="A2"/>
      <selection pane="bottomRight" activeCell="I2" sqref="I2"/>
    </sheetView>
  </sheetViews>
  <sheetFormatPr defaultRowHeight="15" x14ac:dyDescent="0.25"/>
  <cols>
    <col min="1" max="1" width="20.28515625" bestFit="1" customWidth="1"/>
    <col min="2" max="2" width="16.7109375" style="11" customWidth="1"/>
    <col min="3" max="3" width="16.7109375" style="25" customWidth="1"/>
    <col min="4" max="4" width="13.5703125" style="31" customWidth="1"/>
    <col min="5" max="5" width="16.7109375" style="67" customWidth="1"/>
    <col min="6" max="6" width="32.140625" customWidth="1"/>
    <col min="7" max="7" width="12.85546875" bestFit="1" customWidth="1"/>
    <col min="8" max="8" width="8.140625" bestFit="1" customWidth="1"/>
    <col min="9" max="9" width="6.5703125" bestFit="1" customWidth="1"/>
    <col min="10" max="10" width="24.140625" style="34" customWidth="1"/>
    <col min="11" max="11" width="12.85546875" style="31" bestFit="1" customWidth="1"/>
    <col min="12" max="12" width="8.140625" style="31" bestFit="1" customWidth="1"/>
    <col min="13" max="13" width="17.5703125" style="31" bestFit="1" customWidth="1"/>
    <col min="14" max="14" width="5.42578125" style="67" bestFit="1" customWidth="1"/>
    <col min="15" max="15" width="13.42578125" bestFit="1" customWidth="1"/>
    <col min="16" max="16" width="17.85546875" style="11" customWidth="1"/>
    <col min="17" max="17" width="14.85546875" style="11" customWidth="1"/>
    <col min="18" max="18" width="9.5703125" style="45" customWidth="1"/>
    <col min="19" max="19" width="18.140625" style="11" customWidth="1"/>
    <col min="20" max="20" width="22.5703125" style="72" customWidth="1"/>
    <col min="21" max="21" width="35.28515625" style="52" bestFit="1" customWidth="1"/>
    <col min="22" max="22" width="17.85546875" style="11" customWidth="1"/>
    <col min="23" max="23" width="14.85546875" style="11" customWidth="1"/>
    <col min="24" max="24" width="9.5703125" style="45" customWidth="1"/>
    <col min="25" max="25" width="18.140625" style="11" customWidth="1"/>
    <col min="26" max="26" width="22.5703125" style="75" customWidth="1"/>
    <col min="27" max="27" width="27.42578125" style="52" bestFit="1" customWidth="1"/>
    <col min="28" max="28" width="17.85546875" style="11" customWidth="1"/>
    <col min="29" max="29" width="14.85546875" style="11" customWidth="1"/>
    <col min="30" max="30" width="9.5703125" style="45" customWidth="1"/>
    <col min="31" max="31" width="18.140625" style="11" customWidth="1"/>
    <col min="32" max="32" width="22.5703125" style="75" customWidth="1"/>
    <col min="33" max="33" width="22.42578125" style="52" bestFit="1" customWidth="1"/>
    <col min="34" max="34" width="24.140625" style="11" customWidth="1"/>
    <col min="35" max="35" width="24.5703125" style="11" customWidth="1"/>
    <col min="36" max="36" width="18" style="11" customWidth="1"/>
    <col min="37" max="37" width="8.7109375" style="85" customWidth="1"/>
    <col min="38" max="38" width="11.7109375" style="81" bestFit="1" customWidth="1"/>
    <col min="39" max="39" width="13.42578125" bestFit="1" customWidth="1"/>
    <col min="40" max="40" width="11.7109375" style="13" bestFit="1" customWidth="1"/>
    <col min="41" max="41" width="14.5703125" style="79" customWidth="1"/>
  </cols>
  <sheetData>
    <row r="1" spans="1:41" s="16" customFormat="1" ht="29.25" customHeight="1" x14ac:dyDescent="0.25">
      <c r="A1" s="14" t="s">
        <v>70</v>
      </c>
      <c r="B1" s="17" t="s">
        <v>71</v>
      </c>
      <c r="C1" s="18" t="s">
        <v>72</v>
      </c>
      <c r="D1" s="30" t="s">
        <v>87</v>
      </c>
      <c r="E1" s="64" t="s">
        <v>86</v>
      </c>
      <c r="F1" s="15" t="s">
        <v>88</v>
      </c>
      <c r="G1" s="15" t="s">
        <v>76</v>
      </c>
      <c r="H1" s="15" t="s">
        <v>67</v>
      </c>
      <c r="I1" s="15" t="s">
        <v>66</v>
      </c>
      <c r="J1" s="33" t="s">
        <v>77</v>
      </c>
      <c r="K1" s="30" t="s">
        <v>76</v>
      </c>
      <c r="L1" s="30" t="s">
        <v>67</v>
      </c>
      <c r="M1" s="30" t="s">
        <v>119</v>
      </c>
      <c r="N1" s="64" t="s">
        <v>66</v>
      </c>
      <c r="O1" s="49" t="s">
        <v>73</v>
      </c>
      <c r="P1" s="15" t="s">
        <v>74</v>
      </c>
      <c r="Q1" s="15" t="s">
        <v>75</v>
      </c>
      <c r="R1" s="44" t="s">
        <v>82</v>
      </c>
      <c r="S1" s="15" t="s">
        <v>80</v>
      </c>
      <c r="T1" s="71" t="s">
        <v>81</v>
      </c>
      <c r="U1" s="50" t="s">
        <v>83</v>
      </c>
      <c r="V1" s="15" t="s">
        <v>74</v>
      </c>
      <c r="W1" s="15" t="s">
        <v>75</v>
      </c>
      <c r="X1" s="44" t="s">
        <v>82</v>
      </c>
      <c r="Y1" s="15" t="s">
        <v>80</v>
      </c>
      <c r="Z1" s="64" t="s">
        <v>81</v>
      </c>
      <c r="AA1" s="50" t="s">
        <v>91</v>
      </c>
      <c r="AB1" s="15" t="s">
        <v>74</v>
      </c>
      <c r="AC1" s="15" t="s">
        <v>75</v>
      </c>
      <c r="AD1" s="44" t="s">
        <v>82</v>
      </c>
      <c r="AE1" s="15" t="s">
        <v>80</v>
      </c>
      <c r="AF1" s="64" t="s">
        <v>81</v>
      </c>
      <c r="AG1" s="50" t="s">
        <v>93</v>
      </c>
      <c r="AH1" s="15" t="s">
        <v>97</v>
      </c>
      <c r="AI1" s="15" t="s">
        <v>95</v>
      </c>
      <c r="AJ1" s="15" t="s">
        <v>96</v>
      </c>
      <c r="AK1" s="71" t="s">
        <v>66</v>
      </c>
      <c r="AL1" s="18" t="s">
        <v>98</v>
      </c>
      <c r="AM1" s="49" t="s">
        <v>99</v>
      </c>
      <c r="AN1" s="59" t="s">
        <v>98</v>
      </c>
      <c r="AO1" s="78" t="s">
        <v>86</v>
      </c>
    </row>
    <row r="2" spans="1:41" x14ac:dyDescent="0.25">
      <c r="A2" s="8" t="s">
        <v>63</v>
      </c>
      <c r="B2" s="19"/>
      <c r="C2" s="20"/>
      <c r="D2" s="19"/>
      <c r="E2" s="65"/>
      <c r="O2" s="28" t="s">
        <v>90</v>
      </c>
      <c r="U2" s="51" t="s">
        <v>89</v>
      </c>
      <c r="AA2" s="51" t="s">
        <v>92</v>
      </c>
      <c r="AG2" s="51" t="s">
        <v>94</v>
      </c>
    </row>
    <row r="3" spans="1:41" x14ac:dyDescent="0.25">
      <c r="A3" s="9" t="s">
        <v>3</v>
      </c>
      <c r="B3" s="21">
        <f>VLOOKUP(A3,'Source data'!V:W,2,FALSE)</f>
        <v>766.03946121145202</v>
      </c>
      <c r="C3" s="22"/>
      <c r="D3" s="55">
        <f>IF(ISNA(VLOOKUP(A3,'Source data'!AH:AI,2,FALSE)),0,VLOOKUP(A3,'Source data'!AH:AI,2,FALSE))/3</f>
        <v>10.9208968929657</v>
      </c>
      <c r="E3" s="66">
        <f>D3*1000/B3</f>
        <v>14.256311124879733</v>
      </c>
      <c r="F3" s="1">
        <f>SUMIF('Source data'!D:D,Working!A3,'Source data'!F:F)</f>
        <v>2.1176234342630718</v>
      </c>
      <c r="G3" s="1">
        <f>SUMIF('Source data'!D:D,Working!A3,'Source data'!G:G)</f>
        <v>3.7897981135593999E-2</v>
      </c>
      <c r="H3" s="1">
        <f>(804.75-F$51-G$51)*VLOOKUP(A3,'Source data'!J:K,2,FALSE)</f>
        <v>5.7410460721700698</v>
      </c>
      <c r="I3" s="1">
        <f>F3+G3+H3</f>
        <v>7.8965674875687357</v>
      </c>
      <c r="J3" s="35">
        <f>F3*1000/$B3</f>
        <v>2.7643790450614114</v>
      </c>
      <c r="K3" s="32">
        <f t="shared" ref="K3:K27" si="0">G3*1000/$B3</f>
        <v>4.947262256654545E-2</v>
      </c>
      <c r="L3" s="32">
        <f t="shared" ref="L3:L27" si="1">H3*1000/$B3</f>
        <v>7.4944521305611342</v>
      </c>
      <c r="M3" s="32">
        <f>J3+L3</f>
        <v>10.258831175622547</v>
      </c>
      <c r="N3" s="69">
        <f>M3+K3</f>
        <v>10.308303798189092</v>
      </c>
      <c r="O3" s="29">
        <f>PERCENTILE(M3:M27,0.75)</f>
        <v>21.951433232378001</v>
      </c>
      <c r="P3" s="13">
        <f>MIN(O$3,M3)+K3</f>
        <v>10.308303798189092</v>
      </c>
      <c r="Q3" s="12">
        <f>P3*B3/1000</f>
        <v>7.8965674875687366</v>
      </c>
      <c r="R3" s="46">
        <f>B3*MAX(O$3-M3,0)</f>
        <v>8956.9945797168639</v>
      </c>
      <c r="S3" s="12">
        <f t="shared" ref="S3:S27" si="2">Q3+R3*Q$53/SUM(R:R)</f>
        <v>13.703306678559418</v>
      </c>
      <c r="T3" s="73">
        <f>S3*1000/B3</f>
        <v>17.888512762630196</v>
      </c>
      <c r="U3" s="51">
        <v>12.5</v>
      </c>
      <c r="V3" s="56">
        <f>AVERAGE(MIN(E3+U$3,M3),MIN(E3+2*U$3,M3),MIN(E3+3*U$3,M3))+K3</f>
        <v>10.308303798189092</v>
      </c>
      <c r="W3" s="12">
        <f>V3*B3/1000</f>
        <v>7.8965674875687366</v>
      </c>
      <c r="X3" s="46">
        <f>B3</f>
        <v>766.03946121145202</v>
      </c>
      <c r="Y3" s="12">
        <f t="shared" ref="Y3:Y27" si="3">W3+X3*W$53/SUM(X:X)</f>
        <v>8.0035628662482186</v>
      </c>
      <c r="Z3" s="76">
        <f>Y3*1000/B3</f>
        <v>10.447977253797076</v>
      </c>
      <c r="AA3" s="58">
        <v>0.2</v>
      </c>
      <c r="AB3" s="56">
        <f>AVERAGE(MIN(E3*(1+AA$3),M3),MIN(E3*(1+AA$3)^2,M3),MIN(E3*(1+AA$3)^3,M3))+K3</f>
        <v>10.308303798189092</v>
      </c>
      <c r="AC3" s="12">
        <f>AB3*B3/1000</f>
        <v>7.8965674875687366</v>
      </c>
      <c r="AD3" s="46">
        <f>B3*MAX(0,E3-AB3)</f>
        <v>3024.3294053969639</v>
      </c>
      <c r="AE3" s="12">
        <f t="shared" ref="AE3:AE27" si="4">AC3+AD3*AC$53/SUM(AD:AD)</f>
        <v>9.1711841252292565</v>
      </c>
      <c r="AF3" s="76">
        <f>AE3*1000/B3</f>
        <v>11.972208469163586</v>
      </c>
      <c r="AG3" s="58">
        <v>0.2</v>
      </c>
      <c r="AH3" s="56">
        <f>(1-2*AG$3)*E3*(804.75-G$51)/804.75</f>
        <v>8.2280852162542999</v>
      </c>
      <c r="AI3" s="12">
        <f>2*AG$3*M3</f>
        <v>4.1035324702490188</v>
      </c>
      <c r="AJ3" s="12">
        <f>K3</f>
        <v>4.947262256654545E-2</v>
      </c>
      <c r="AK3" s="86">
        <f>SUM(AH3:AJ3)</f>
        <v>12.381090309069863</v>
      </c>
      <c r="AL3" s="82">
        <f>AK3*B3/1000</f>
        <v>9.4844037495702089</v>
      </c>
      <c r="AN3" s="13">
        <f>VLOOKUP(A3,'Source data'!AL:AM,2,FALSE)/3</f>
        <v>10.468370495177833</v>
      </c>
      <c r="AO3" s="79">
        <f>AN3*1000/B3</f>
        <v>13.665576024794653</v>
      </c>
    </row>
    <row r="4" spans="1:41" x14ac:dyDescent="0.25">
      <c r="A4" s="9" t="s">
        <v>4</v>
      </c>
      <c r="B4" s="21">
        <f>VLOOKUP(A4,'Source data'!V:W,2,FALSE)</f>
        <v>1397.1438098921501</v>
      </c>
      <c r="C4" s="22"/>
      <c r="D4" s="55">
        <f>IF(ISNA(VLOOKUP(A4,'Source data'!AH:AI,2,FALSE)),0,VLOOKUP(A4,'Source data'!AH:AI,2,FALSE))/3</f>
        <v>20.774858063042899</v>
      </c>
      <c r="E4" s="66">
        <f t="shared" ref="E4:E49" si="5">D4*1000/B4</f>
        <v>14.869520171045652</v>
      </c>
      <c r="F4" s="1">
        <f>SUMIF('Source data'!D:D,Working!A4,'Source data'!F:F)</f>
        <v>3.8951530864082446</v>
      </c>
      <c r="G4" s="1">
        <f>SUMIF('Source data'!D:D,Working!A4,'Source data'!G:G)</f>
        <v>9.7249900969271594E-2</v>
      </c>
      <c r="H4" s="1">
        <f>(804.75-F$51-G$51)*VLOOKUP(A4,'Source data'!J:K,2,FALSE)</f>
        <v>14.737154990348236</v>
      </c>
      <c r="I4" s="1">
        <f t="shared" ref="I4:I27" si="6">F4+G4+H4</f>
        <v>18.729557977725751</v>
      </c>
      <c r="J4" s="35">
        <f t="shared" ref="J4:J27" si="7">F4*1000/$B4</f>
        <v>2.7879399807160321</v>
      </c>
      <c r="K4" s="32">
        <f t="shared" si="0"/>
        <v>6.9606221121058839E-2</v>
      </c>
      <c r="L4" s="32">
        <f t="shared" si="1"/>
        <v>10.548058751007058</v>
      </c>
      <c r="M4" s="32">
        <f t="shared" ref="M4:M27" si="8">J4+L4</f>
        <v>13.335998731723091</v>
      </c>
      <c r="N4" s="69">
        <f t="shared" ref="N4:N27" si="9">M4+K4</f>
        <v>13.405604952844151</v>
      </c>
      <c r="P4" s="13">
        <f t="shared" ref="P4:P27" si="10">MIN(O$3,M4)+K4</f>
        <v>13.405604952844151</v>
      </c>
      <c r="Q4" s="12">
        <f t="shared" ref="Q4:Q27" si="11">P4*B4/1000</f>
        <v>18.729557977725754</v>
      </c>
      <c r="R4" s="46">
        <f t="shared" ref="R4:R27" si="12">B4*MAX(O$3-M4,0)</f>
        <v>12037.000982121275</v>
      </c>
      <c r="S4" s="12">
        <f t="shared" si="2"/>
        <v>26.533037674269949</v>
      </c>
      <c r="T4" s="73">
        <f t="shared" ref="T4:T27" si="13">S4*1000/B4</f>
        <v>18.990913810309991</v>
      </c>
      <c r="V4" s="56">
        <f t="shared" ref="V4:V27" si="14">AVERAGE(MIN(E4+U$3,M4),MIN(E4+2*U$3,M4),MIN(E4+3*U$3,M4))+K4</f>
        <v>13.405604952844149</v>
      </c>
      <c r="W4" s="12">
        <f t="shared" ref="W4:W27" si="15">V4*B4/1000</f>
        <v>18.729557977725751</v>
      </c>
      <c r="X4" s="46">
        <f t="shared" ref="X4:X27" si="16">B4</f>
        <v>1397.1438098921501</v>
      </c>
      <c r="Y4" s="12">
        <f t="shared" si="3"/>
        <v>18.924701881634689</v>
      </c>
      <c r="Z4" s="76">
        <f t="shared" ref="Z4:Z27" si="17">Y4*1000/B4</f>
        <v>13.54527840845213</v>
      </c>
      <c r="AB4" s="56">
        <f t="shared" ref="AB4:AB27" si="18">AVERAGE(MIN(E4*(1+AA$3),M4),MIN(E4*(1+AA$3)^2,M4),MIN(E4*(1+AA$3)^3,M4))+K4</f>
        <v>13.405604952844149</v>
      </c>
      <c r="AC4" s="12">
        <f t="shared" ref="AC4:AC27" si="19">AB4*B4/1000</f>
        <v>18.729557977725751</v>
      </c>
      <c r="AD4" s="46">
        <f t="shared" ref="AD4:AD27" si="20">B4*MAX(0,E4-AB4)</f>
        <v>2045.3000853171463</v>
      </c>
      <c r="AE4" s="12">
        <f t="shared" si="4"/>
        <v>19.591558496948799</v>
      </c>
      <c r="AF4" s="76">
        <f t="shared" ref="AF4:AF27" si="21">AE4*1000/B4</f>
        <v>14.022578318878379</v>
      </c>
      <c r="AH4" s="56">
        <f t="shared" ref="AH4:AH27" si="22">(1-2*AG$3)*E4*(804.75-G$51)/804.75</f>
        <v>8.5820011937490577</v>
      </c>
      <c r="AI4" s="12">
        <f t="shared" ref="AI4:AI49" si="23">2*AG$3*M4</f>
        <v>5.3343994926892364</v>
      </c>
      <c r="AJ4" s="12">
        <f t="shared" ref="AJ4:AJ27" si="24">K4</f>
        <v>6.9606221121058839E-2</v>
      </c>
      <c r="AK4" s="86">
        <f t="shared" ref="AK4:AK27" si="25">SUM(AH4:AJ4)</f>
        <v>13.986006907559354</v>
      </c>
      <c r="AL4" s="82">
        <f t="shared" ref="AL4:AL27" si="26">AK4*B4/1000</f>
        <v>19.540462976005404</v>
      </c>
      <c r="AN4" s="13">
        <f>VLOOKUP(A4,'Source data'!AL:AM,2,FALSE)/3</f>
        <v>19.929450948553399</v>
      </c>
      <c r="AO4" s="79">
        <f t="shared" ref="AO4:AO49" si="27">AN4*1000/B4</f>
        <v>14.264423466967095</v>
      </c>
    </row>
    <row r="5" spans="1:41" x14ac:dyDescent="0.25">
      <c r="A5" s="9" t="s">
        <v>5</v>
      </c>
      <c r="B5" s="21">
        <f>VLOOKUP(A5,'Source data'!V:W,2,FALSE)</f>
        <v>116.57310384033499</v>
      </c>
      <c r="C5" s="22"/>
      <c r="D5" s="55">
        <f>IF(ISNA(VLOOKUP(A5,'Source data'!AH:AI,2,FALSE)),0,VLOOKUP(A5,'Source data'!AH:AI,2,FALSE))/3</f>
        <v>1.6457498765375365</v>
      </c>
      <c r="E5" s="66">
        <f t="shared" si="5"/>
        <v>14.117749483548513</v>
      </c>
      <c r="F5" s="1">
        <f>SUMIF('Source data'!D:D,Working!A5,'Source data'!F:F)</f>
        <v>0.91136857298610496</v>
      </c>
      <c r="G5" s="1">
        <f>SUMIF('Source data'!D:D,Working!A5,'Source data'!G:G)</f>
        <v>5.0811091322053503E-3</v>
      </c>
      <c r="H5" s="1">
        <f>(804.75-F$51-G$51)*VLOOKUP(A5,'Source data'!J:K,2,FALSE)</f>
        <v>0.77000871891297229</v>
      </c>
      <c r="I5" s="1">
        <f t="shared" si="6"/>
        <v>1.6864584010312826</v>
      </c>
      <c r="J5" s="35">
        <f t="shared" si="7"/>
        <v>7.8180004045733051</v>
      </c>
      <c r="K5" s="32">
        <f t="shared" si="0"/>
        <v>4.3587319585868797E-2</v>
      </c>
      <c r="L5" s="32">
        <f t="shared" si="1"/>
        <v>6.6053720244733221</v>
      </c>
      <c r="M5" s="32">
        <f t="shared" si="8"/>
        <v>14.423372429046626</v>
      </c>
      <c r="N5" s="69">
        <f t="shared" si="9"/>
        <v>14.466959748632496</v>
      </c>
      <c r="P5" s="13">
        <f t="shared" si="10"/>
        <v>14.466959748632496</v>
      </c>
      <c r="Q5" s="12">
        <f t="shared" si="11"/>
        <v>1.6864584010312826</v>
      </c>
      <c r="R5" s="46">
        <f t="shared" si="12"/>
        <v>877.56941374310406</v>
      </c>
      <c r="S5" s="12">
        <f t="shared" si="2"/>
        <v>2.2553787751862795</v>
      </c>
      <c r="T5" s="73">
        <f t="shared" si="13"/>
        <v>19.347333998032443</v>
      </c>
      <c r="V5" s="56">
        <f t="shared" si="14"/>
        <v>14.466959748632497</v>
      </c>
      <c r="W5" s="12">
        <f t="shared" si="15"/>
        <v>1.6864584010312829</v>
      </c>
      <c r="X5" s="46">
        <f t="shared" si="16"/>
        <v>116.57310384033499</v>
      </c>
      <c r="Y5" s="12">
        <f t="shared" si="3"/>
        <v>1.7027405692756108</v>
      </c>
      <c r="Z5" s="76">
        <f t="shared" si="17"/>
        <v>14.606633204240483</v>
      </c>
      <c r="AB5" s="56">
        <f t="shared" si="18"/>
        <v>14.466959748632497</v>
      </c>
      <c r="AC5" s="12">
        <f t="shared" si="19"/>
        <v>1.6864584010312829</v>
      </c>
      <c r="AD5" s="46">
        <f t="shared" si="20"/>
        <v>0</v>
      </c>
      <c r="AE5" s="12">
        <f t="shared" si="4"/>
        <v>1.6864584010312829</v>
      </c>
      <c r="AF5" s="76">
        <f t="shared" si="21"/>
        <v>14.466959748632497</v>
      </c>
      <c r="AH5" s="56">
        <f t="shared" si="22"/>
        <v>8.1481138279624368</v>
      </c>
      <c r="AI5" s="12">
        <f t="shared" si="23"/>
        <v>5.7693489716186512</v>
      </c>
      <c r="AJ5" s="12">
        <f t="shared" si="24"/>
        <v>4.3587319585868797E-2</v>
      </c>
      <c r="AK5" s="86">
        <f t="shared" si="25"/>
        <v>13.961050119166957</v>
      </c>
      <c r="AL5" s="82">
        <f t="shared" si="26"/>
        <v>1.627482945261771</v>
      </c>
      <c r="AN5" s="13">
        <f>VLOOKUP(A5,'Source data'!AL:AM,2,FALSE)/3</f>
        <v>1.5761552568584698</v>
      </c>
      <c r="AO5" s="79">
        <f t="shared" si="27"/>
        <v>13.520745394385823</v>
      </c>
    </row>
    <row r="6" spans="1:41" x14ac:dyDescent="0.25">
      <c r="A6" s="9" t="s">
        <v>8</v>
      </c>
      <c r="B6" s="21">
        <f>VLOOKUP(A6,'Source data'!V:W,2,FALSE)</f>
        <v>485.81521905052398</v>
      </c>
      <c r="C6" s="22"/>
      <c r="D6" s="55">
        <f>IF(ISNA(VLOOKUP(A6,'Source data'!AH:AI,2,FALSE)),0,VLOOKUP(A6,'Source data'!AH:AI,2,FALSE))/3</f>
        <v>7.1408402271371658</v>
      </c>
      <c r="E6" s="66">
        <f t="shared" si="5"/>
        <v>14.698675436914483</v>
      </c>
      <c r="F6" s="1">
        <f>SUMIF('Source data'!D:D,Working!A6,'Source data'!F:F)</f>
        <v>4.7532730061396897</v>
      </c>
      <c r="G6" s="1">
        <f>SUMIF('Source data'!D:D,Working!A6,'Source data'!G:G)</f>
        <v>1.4589325348033266</v>
      </c>
      <c r="H6" s="1">
        <f>(804.75-F$51-G$51)*VLOOKUP(A6,'Source data'!J:K,2,FALSE)</f>
        <v>6.3062956505887273</v>
      </c>
      <c r="I6" s="1">
        <f t="shared" si="6"/>
        <v>12.518501191531744</v>
      </c>
      <c r="J6" s="35">
        <f t="shared" si="7"/>
        <v>9.7841171287912179</v>
      </c>
      <c r="K6" s="32">
        <f t="shared" si="0"/>
        <v>3.0030605826936849</v>
      </c>
      <c r="L6" s="32">
        <f t="shared" si="1"/>
        <v>12.980852396748162</v>
      </c>
      <c r="M6" s="32">
        <f t="shared" si="8"/>
        <v>22.764969525539378</v>
      </c>
      <c r="N6" s="69">
        <f t="shared" si="9"/>
        <v>25.768030108233063</v>
      </c>
      <c r="P6" s="13">
        <f t="shared" si="10"/>
        <v>24.954493815071686</v>
      </c>
      <c r="Q6" s="12">
        <f t="shared" si="11"/>
        <v>12.123272879063997</v>
      </c>
      <c r="R6" s="46">
        <f t="shared" si="12"/>
        <v>0</v>
      </c>
      <c r="S6" s="12">
        <f t="shared" si="2"/>
        <v>12.123272879063997</v>
      </c>
      <c r="T6" s="73">
        <f t="shared" si="13"/>
        <v>24.954493815071686</v>
      </c>
      <c r="V6" s="56">
        <f t="shared" si="14"/>
        <v>25.768030108233059</v>
      </c>
      <c r="W6" s="12">
        <f t="shared" si="15"/>
        <v>12.51850119153174</v>
      </c>
      <c r="X6" s="46">
        <f t="shared" si="16"/>
        <v>485.81521905052398</v>
      </c>
      <c r="Y6" s="12">
        <f t="shared" si="3"/>
        <v>12.586356681963476</v>
      </c>
      <c r="Z6" s="76">
        <f t="shared" si="17"/>
        <v>25.907703563841043</v>
      </c>
      <c r="AB6" s="56">
        <f t="shared" si="18"/>
        <v>23.526218142358221</v>
      </c>
      <c r="AC6" s="12">
        <f t="shared" si="19"/>
        <v>11.429394820260171</v>
      </c>
      <c r="AD6" s="46">
        <f t="shared" si="20"/>
        <v>0</v>
      </c>
      <c r="AE6" s="12">
        <f t="shared" si="4"/>
        <v>11.429394820260171</v>
      </c>
      <c r="AF6" s="76">
        <f t="shared" si="21"/>
        <v>23.526218142358221</v>
      </c>
      <c r="AH6" s="56">
        <f t="shared" si="22"/>
        <v>8.4833974933341345</v>
      </c>
      <c r="AI6" s="12">
        <f t="shared" si="23"/>
        <v>9.1059878102157512</v>
      </c>
      <c r="AJ6" s="12">
        <f t="shared" si="24"/>
        <v>3.0030605826936849</v>
      </c>
      <c r="AK6" s="86">
        <f t="shared" si="25"/>
        <v>20.592445886243571</v>
      </c>
      <c r="AL6" s="82">
        <f t="shared" si="26"/>
        <v>10.004123609011481</v>
      </c>
      <c r="AN6" s="13">
        <f>VLOOKUP(A6,'Source data'!AL:AM,2,FALSE)/3</f>
        <v>8.2757578822260669</v>
      </c>
      <c r="AO6" s="79">
        <f t="shared" si="27"/>
        <v>17.034785156381449</v>
      </c>
    </row>
    <row r="7" spans="1:41" x14ac:dyDescent="0.25">
      <c r="A7" s="9" t="s">
        <v>10</v>
      </c>
      <c r="B7" s="21">
        <f>VLOOKUP(A7,'Source data'!V:W,2,FALSE)</f>
        <v>308.88191689118298</v>
      </c>
      <c r="C7" s="22"/>
      <c r="D7" s="55">
        <f>IF(ISNA(VLOOKUP(A7,'Source data'!AH:AI,2,FALSE)),0,VLOOKUP(A7,'Source data'!AH:AI,2,FALSE))/3</f>
        <v>5.6073422868315665</v>
      </c>
      <c r="E7" s="66">
        <f t="shared" si="5"/>
        <v>18.153676146755444</v>
      </c>
      <c r="F7" s="1">
        <f>SUMIF('Source data'!D:D,Working!A7,'Source data'!F:F)</f>
        <v>2.3076706194796701</v>
      </c>
      <c r="G7" s="1">
        <f>SUMIF('Source data'!D:D,Working!A7,'Source data'!G:G)</f>
        <v>2.09544924485148E-2</v>
      </c>
      <c r="H7" s="1">
        <f>(804.75-F$51-G$51)*VLOOKUP(A7,'Source data'!J:K,2,FALSE)</f>
        <v>4.1707257109341365</v>
      </c>
      <c r="I7" s="1">
        <f t="shared" si="6"/>
        <v>6.499350822862322</v>
      </c>
      <c r="J7" s="35">
        <f t="shared" si="7"/>
        <v>7.4710447367906196</v>
      </c>
      <c r="K7" s="32">
        <f t="shared" si="0"/>
        <v>6.7839816132379563E-2</v>
      </c>
      <c r="L7" s="32">
        <f t="shared" si="1"/>
        <v>13.502654195206432</v>
      </c>
      <c r="M7" s="32">
        <f t="shared" si="8"/>
        <v>20.973698931997053</v>
      </c>
      <c r="N7" s="69">
        <f t="shared" si="9"/>
        <v>21.041538748129433</v>
      </c>
      <c r="P7" s="13">
        <f t="shared" si="10"/>
        <v>21.041538748129433</v>
      </c>
      <c r="Q7" s="12">
        <f t="shared" si="11"/>
        <v>6.499350822862322</v>
      </c>
      <c r="R7" s="46">
        <f t="shared" si="12"/>
        <v>302.00444491192707</v>
      </c>
      <c r="S7" s="12">
        <f t="shared" si="2"/>
        <v>6.6951375938060762</v>
      </c>
      <c r="T7" s="73">
        <f t="shared" si="13"/>
        <v>21.675395119244641</v>
      </c>
      <c r="V7" s="56">
        <f t="shared" si="14"/>
        <v>21.041538748129433</v>
      </c>
      <c r="W7" s="12">
        <f t="shared" si="15"/>
        <v>6.499350822862322</v>
      </c>
      <c r="X7" s="46">
        <f t="shared" si="16"/>
        <v>308.88191689118298</v>
      </c>
      <c r="Y7" s="12">
        <f t="shared" si="3"/>
        <v>6.5424934275693314</v>
      </c>
      <c r="Z7" s="76">
        <f t="shared" si="17"/>
        <v>21.181212203737417</v>
      </c>
      <c r="AB7" s="56">
        <f t="shared" si="18"/>
        <v>21.041538748129433</v>
      </c>
      <c r="AC7" s="12">
        <f t="shared" si="19"/>
        <v>6.499350822862322</v>
      </c>
      <c r="AD7" s="46">
        <f t="shared" si="20"/>
        <v>0</v>
      </c>
      <c r="AE7" s="12">
        <f t="shared" si="4"/>
        <v>6.499350822862322</v>
      </c>
      <c r="AF7" s="76">
        <f t="shared" si="21"/>
        <v>21.041538748129433</v>
      </c>
      <c r="AH7" s="56">
        <f t="shared" si="22"/>
        <v>10.477464542921645</v>
      </c>
      <c r="AI7" s="12">
        <f t="shared" si="23"/>
        <v>8.3894795727988214</v>
      </c>
      <c r="AJ7" s="12">
        <f t="shared" si="24"/>
        <v>6.7839816132379563E-2</v>
      </c>
      <c r="AK7" s="86">
        <f t="shared" si="25"/>
        <v>18.934783931852845</v>
      </c>
      <c r="AL7" s="82">
        <f t="shared" si="26"/>
        <v>5.8486123567910768</v>
      </c>
      <c r="AN7" s="13">
        <f>VLOOKUP(A7,'Source data'!AL:AM,2,FALSE)/3</f>
        <v>5.3738642084909003</v>
      </c>
      <c r="AO7" s="79">
        <f t="shared" si="27"/>
        <v>17.397794803196838</v>
      </c>
    </row>
    <row r="8" spans="1:41" x14ac:dyDescent="0.25">
      <c r="A8" s="9" t="s">
        <v>11</v>
      </c>
      <c r="B8" s="21">
        <f>VLOOKUP(A8,'Source data'!V:W,2,FALSE)</f>
        <v>471.69121626719198</v>
      </c>
      <c r="C8" s="22"/>
      <c r="D8" s="55">
        <f>IF(ISNA(VLOOKUP(A8,'Source data'!AH:AI,2,FALSE)),0,VLOOKUP(A8,'Source data'!AH:AI,2,FALSE))/3</f>
        <v>7.3029938135761006</v>
      </c>
      <c r="E8" s="66">
        <f t="shared" si="5"/>
        <v>15.482573263436139</v>
      </c>
      <c r="F8" s="1">
        <f>SUMIF('Source data'!D:D,Working!A8,'Source data'!F:F)</f>
        <v>3.6024638524822699</v>
      </c>
      <c r="G8" s="1">
        <f>SUMIF('Source data'!D:D,Working!A8,'Source data'!G:G)</f>
        <v>3.3920131776290503E-2</v>
      </c>
      <c r="H8" s="1">
        <f>(804.75-F$51-G$51)*VLOOKUP(A8,'Source data'!J:K,2,FALSE)</f>
        <v>6.7518343877061673</v>
      </c>
      <c r="I8" s="1">
        <f t="shared" si="6"/>
        <v>10.388218371964728</v>
      </c>
      <c r="J8" s="35">
        <f t="shared" si="7"/>
        <v>7.6373350366601596</v>
      </c>
      <c r="K8" s="32">
        <f t="shared" si="0"/>
        <v>7.1911730824082726E-2</v>
      </c>
      <c r="L8" s="32">
        <f t="shared" si="1"/>
        <v>14.314098195717841</v>
      </c>
      <c r="M8" s="32">
        <f t="shared" si="8"/>
        <v>21.951433232378001</v>
      </c>
      <c r="N8" s="69">
        <f t="shared" si="9"/>
        <v>22.023344963202085</v>
      </c>
      <c r="P8" s="13">
        <f t="shared" si="10"/>
        <v>22.023344963202085</v>
      </c>
      <c r="Q8" s="12">
        <f t="shared" si="11"/>
        <v>10.388218371964728</v>
      </c>
      <c r="R8" s="46">
        <f t="shared" si="12"/>
        <v>0</v>
      </c>
      <c r="S8" s="12">
        <f t="shared" si="2"/>
        <v>10.388218371964728</v>
      </c>
      <c r="T8" s="73">
        <f t="shared" si="13"/>
        <v>22.023344963202085</v>
      </c>
      <c r="V8" s="56">
        <f t="shared" si="14"/>
        <v>22.023344963202081</v>
      </c>
      <c r="W8" s="12">
        <f t="shared" si="15"/>
        <v>10.388218371964726</v>
      </c>
      <c r="X8" s="46">
        <f t="shared" si="16"/>
        <v>471.69121626719198</v>
      </c>
      <c r="Y8" s="12">
        <f t="shared" si="3"/>
        <v>10.454101114120697</v>
      </c>
      <c r="Z8" s="76">
        <f t="shared" si="17"/>
        <v>22.163018418810061</v>
      </c>
      <c r="AB8" s="56">
        <f t="shared" si="18"/>
        <v>20.899229857783872</v>
      </c>
      <c r="AC8" s="12">
        <f t="shared" si="19"/>
        <v>9.8579831506656888</v>
      </c>
      <c r="AD8" s="46">
        <f t="shared" si="20"/>
        <v>0</v>
      </c>
      <c r="AE8" s="12">
        <f t="shared" si="4"/>
        <v>9.8579831506656888</v>
      </c>
      <c r="AF8" s="76">
        <f t="shared" si="21"/>
        <v>20.899229857783872</v>
      </c>
      <c r="AH8" s="56">
        <f t="shared" si="22"/>
        <v>8.9358271619179241</v>
      </c>
      <c r="AI8" s="12">
        <f t="shared" si="23"/>
        <v>8.7805732929512015</v>
      </c>
      <c r="AJ8" s="12">
        <f t="shared" si="24"/>
        <v>7.1911730824082726E-2</v>
      </c>
      <c r="AK8" s="86">
        <f t="shared" si="25"/>
        <v>17.788312185693208</v>
      </c>
      <c r="AL8" s="82">
        <f t="shared" si="26"/>
        <v>8.3905906102101415</v>
      </c>
      <c r="AN8" s="13">
        <f>VLOOKUP(A8,'Source data'!AL:AM,2,FALSE)/3</f>
        <v>7.0055413635841335</v>
      </c>
      <c r="AO8" s="79">
        <f t="shared" si="27"/>
        <v>14.851964849003691</v>
      </c>
    </row>
    <row r="9" spans="1:41" x14ac:dyDescent="0.25">
      <c r="A9" s="9" t="s">
        <v>12</v>
      </c>
      <c r="B9" s="21">
        <f>VLOOKUP(A9,'Source data'!V:W,2,FALSE)</f>
        <v>568.59753128255397</v>
      </c>
      <c r="C9" s="22"/>
      <c r="D9" s="55">
        <f>IF(ISNA(VLOOKUP(A9,'Source data'!AH:AI,2,FALSE)),0,VLOOKUP(A9,'Source data'!AH:AI,2,FALSE))/3</f>
        <v>4.0355598010735667</v>
      </c>
      <c r="E9" s="66">
        <f t="shared" si="5"/>
        <v>7.0973924068414043</v>
      </c>
      <c r="F9" s="1">
        <f>SUMIF('Source data'!D:D,Working!A9,'Source data'!F:F)</f>
        <v>0.90378251049693403</v>
      </c>
      <c r="G9" s="1">
        <f>SUMIF('Source data'!D:D,Working!A9,'Source data'!G:G)</f>
        <v>2.5784247223413999E-2</v>
      </c>
      <c r="H9" s="1">
        <f>(804.75-F$51-G$51)*VLOOKUP(A9,'Source data'!J:K,2,FALSE)</f>
        <v>3.907290390912487</v>
      </c>
      <c r="I9" s="1">
        <f t="shared" si="6"/>
        <v>4.8368571486328351</v>
      </c>
      <c r="J9" s="35">
        <f t="shared" si="7"/>
        <v>1.5894942569629555</v>
      </c>
      <c r="K9" s="32">
        <f t="shared" si="0"/>
        <v>4.5347096680588637E-2</v>
      </c>
      <c r="L9" s="32">
        <f t="shared" si="1"/>
        <v>6.8718032983699882</v>
      </c>
      <c r="M9" s="32">
        <f t="shared" si="8"/>
        <v>8.4612975553329441</v>
      </c>
      <c r="N9" s="69">
        <f t="shared" si="9"/>
        <v>8.5066446520135326</v>
      </c>
      <c r="P9" s="13">
        <f t="shared" si="10"/>
        <v>8.5066446520135326</v>
      </c>
      <c r="Q9" s="12">
        <f t="shared" si="11"/>
        <v>4.8368571486328342</v>
      </c>
      <c r="R9" s="46">
        <f t="shared" si="12"/>
        <v>7670.4578426345242</v>
      </c>
      <c r="S9" s="12">
        <f t="shared" si="2"/>
        <v>9.8095461205039847</v>
      </c>
      <c r="T9" s="73">
        <f t="shared" si="13"/>
        <v>17.252178528417339</v>
      </c>
      <c r="V9" s="56">
        <f t="shared" si="14"/>
        <v>8.5066446520135326</v>
      </c>
      <c r="W9" s="12">
        <f t="shared" si="15"/>
        <v>4.8368571486328342</v>
      </c>
      <c r="X9" s="46">
        <f t="shared" si="16"/>
        <v>568.59753128255397</v>
      </c>
      <c r="Y9" s="12">
        <f t="shared" si="3"/>
        <v>4.9162751306772368</v>
      </c>
      <c r="Z9" s="76">
        <f t="shared" si="17"/>
        <v>8.6463181076215143</v>
      </c>
      <c r="AB9" s="56">
        <f t="shared" si="18"/>
        <v>8.5066446520135326</v>
      </c>
      <c r="AC9" s="12">
        <f t="shared" si="19"/>
        <v>4.8368571486328342</v>
      </c>
      <c r="AD9" s="46">
        <f t="shared" si="20"/>
        <v>0</v>
      </c>
      <c r="AE9" s="12">
        <f t="shared" si="4"/>
        <v>4.8368571486328342</v>
      </c>
      <c r="AF9" s="76">
        <f t="shared" si="21"/>
        <v>8.5066446520135326</v>
      </c>
      <c r="AH9" s="56">
        <f t="shared" si="22"/>
        <v>4.0962875336504636</v>
      </c>
      <c r="AI9" s="12">
        <f t="shared" si="23"/>
        <v>3.384519022133178</v>
      </c>
      <c r="AJ9" s="12">
        <f t="shared" si="24"/>
        <v>4.5347096680588637E-2</v>
      </c>
      <c r="AK9" s="86">
        <f t="shared" si="25"/>
        <v>7.5261536524642301</v>
      </c>
      <c r="AL9" s="82">
        <f t="shared" si="26"/>
        <v>4.2793523868443382</v>
      </c>
      <c r="AN9" s="13">
        <f>VLOOKUP(A9,'Source data'!AL:AM,2,FALSE)/3</f>
        <v>3.8782309436855669</v>
      </c>
      <c r="AO9" s="79">
        <f t="shared" si="27"/>
        <v>6.8206960641170138</v>
      </c>
    </row>
    <row r="10" spans="1:41" x14ac:dyDescent="0.25">
      <c r="A10" s="9" t="s">
        <v>15</v>
      </c>
      <c r="B10" s="21">
        <f>VLOOKUP(A10,'Source data'!V:W,2,FALSE)</f>
        <v>526.96527060613903</v>
      </c>
      <c r="C10" s="22"/>
      <c r="D10" s="55">
        <f>IF(ISNA(VLOOKUP(A10,'Source data'!AH:AI,2,FALSE)),0,VLOOKUP(A10,'Source data'!AH:AI,2,FALSE))/3</f>
        <v>2.78254671511813</v>
      </c>
      <c r="E10" s="66">
        <f t="shared" si="5"/>
        <v>5.2803227657062113</v>
      </c>
      <c r="F10" s="1">
        <f>SUMIF('Source data'!D:D,Working!A10,'Source data'!F:F)</f>
        <v>1.1122579688058669</v>
      </c>
      <c r="G10" s="1">
        <f>SUMIF('Source data'!D:D,Working!A10,'Source data'!G:G)</f>
        <v>1.9777527930322301E-2</v>
      </c>
      <c r="H10" s="1">
        <f>(804.75-F$51-G$51)*VLOOKUP(A10,'Source data'!J:K,2,FALSE)</f>
        <v>3.9367356844146206</v>
      </c>
      <c r="I10" s="1">
        <f t="shared" si="6"/>
        <v>5.0687711811508098</v>
      </c>
      <c r="J10" s="35">
        <f t="shared" si="7"/>
        <v>2.1106855249236789</v>
      </c>
      <c r="K10" s="32">
        <f t="shared" si="0"/>
        <v>3.7530989295695524E-2</v>
      </c>
      <c r="L10" s="32">
        <f t="shared" si="1"/>
        <v>7.4705790001804315</v>
      </c>
      <c r="M10" s="32">
        <f t="shared" si="8"/>
        <v>9.5812645251041104</v>
      </c>
      <c r="N10" s="69">
        <f t="shared" si="9"/>
        <v>9.6187955143998067</v>
      </c>
      <c r="P10" s="13">
        <f t="shared" si="10"/>
        <v>9.6187955143998067</v>
      </c>
      <c r="Q10" s="12">
        <f t="shared" si="11"/>
        <v>5.0687711811508107</v>
      </c>
      <c r="R10" s="46">
        <f t="shared" si="12"/>
        <v>6518.6493002721791</v>
      </c>
      <c r="S10" s="12">
        <f t="shared" si="2"/>
        <v>9.2947530132634046</v>
      </c>
      <c r="T10" s="73">
        <f t="shared" si="13"/>
        <v>17.638264856756429</v>
      </c>
      <c r="V10" s="56">
        <f t="shared" si="14"/>
        <v>9.6187955143998067</v>
      </c>
      <c r="W10" s="12">
        <f t="shared" si="15"/>
        <v>5.0687711811508107</v>
      </c>
      <c r="X10" s="46">
        <f t="shared" si="16"/>
        <v>526.96527060613903</v>
      </c>
      <c r="Y10" s="12">
        <f t="shared" si="3"/>
        <v>5.1423742414817664</v>
      </c>
      <c r="Z10" s="76">
        <f t="shared" si="17"/>
        <v>9.7584689700077902</v>
      </c>
      <c r="AB10" s="56">
        <f t="shared" si="18"/>
        <v>7.7256809361639389</v>
      </c>
      <c r="AC10" s="12">
        <f t="shared" si="19"/>
        <v>4.0711655451423194</v>
      </c>
      <c r="AD10" s="46">
        <f t="shared" si="20"/>
        <v>0</v>
      </c>
      <c r="AE10" s="12">
        <f t="shared" si="4"/>
        <v>4.0711655451423194</v>
      </c>
      <c r="AF10" s="76">
        <f t="shared" si="21"/>
        <v>7.7256809361639389</v>
      </c>
      <c r="AH10" s="56">
        <f t="shared" si="22"/>
        <v>3.047558748190887</v>
      </c>
      <c r="AI10" s="12">
        <f t="shared" si="23"/>
        <v>3.8325058100416443</v>
      </c>
      <c r="AJ10" s="12">
        <f t="shared" si="24"/>
        <v>3.7530989295695524E-2</v>
      </c>
      <c r="AK10" s="86">
        <f t="shared" si="25"/>
        <v>6.9175955475282267</v>
      </c>
      <c r="AL10" s="82">
        <f t="shared" si="26"/>
        <v>3.6453326096470344</v>
      </c>
      <c r="AN10" s="13">
        <f>VLOOKUP(A10,'Source data'!AL:AM,2,FALSE)/3</f>
        <v>3.0234795703853163</v>
      </c>
      <c r="AO10" s="79">
        <f t="shared" si="27"/>
        <v>5.7375309892956992</v>
      </c>
    </row>
    <row r="11" spans="1:41" x14ac:dyDescent="0.25">
      <c r="A11" s="9" t="s">
        <v>17</v>
      </c>
      <c r="B11" s="21">
        <f>VLOOKUP(A11,'Source data'!V:W,2,FALSE)</f>
        <v>529.05088003317906</v>
      </c>
      <c r="C11" s="22"/>
      <c r="D11" s="55">
        <f>IF(ISNA(VLOOKUP(A11,'Source data'!AH:AI,2,FALSE)),0,VLOOKUP(A11,'Source data'!AH:AI,2,FALSE))/3</f>
        <v>9.481365910204401</v>
      </c>
      <c r="E11" s="66">
        <f t="shared" si="5"/>
        <v>17.921463261926306</v>
      </c>
      <c r="F11" s="1">
        <f>SUMIF('Source data'!D:D,Working!A11,'Source data'!F:F)</f>
        <v>2.1764204929170097</v>
      </c>
      <c r="G11" s="1">
        <f>SUMIF('Source data'!D:D,Working!A11,'Source data'!G:G)</f>
        <v>3.8909109591083901E-2</v>
      </c>
      <c r="H11" s="1">
        <f>(804.75-F$51-G$51)*VLOOKUP(A11,'Source data'!J:K,2,FALSE)</f>
        <v>5.8901307378144363</v>
      </c>
      <c r="I11" s="1">
        <f t="shared" si="6"/>
        <v>8.10546034032253</v>
      </c>
      <c r="J11" s="35">
        <f t="shared" si="7"/>
        <v>4.113820759130987</v>
      </c>
      <c r="K11" s="32">
        <f t="shared" si="0"/>
        <v>7.354511836109931E-2</v>
      </c>
      <c r="L11" s="32">
        <f t="shared" si="1"/>
        <v>11.133391815632253</v>
      </c>
      <c r="M11" s="32">
        <f t="shared" si="8"/>
        <v>15.247212574763239</v>
      </c>
      <c r="N11" s="69">
        <f t="shared" si="9"/>
        <v>15.320757693124339</v>
      </c>
      <c r="P11" s="13">
        <f t="shared" si="10"/>
        <v>15.320757693124339</v>
      </c>
      <c r="Q11" s="12">
        <f t="shared" si="11"/>
        <v>8.10546034032253</v>
      </c>
      <c r="R11" s="46">
        <f t="shared" si="12"/>
        <v>3546.8738388477082</v>
      </c>
      <c r="S11" s="12">
        <f t="shared" si="2"/>
        <v>10.40486681447355</v>
      </c>
      <c r="T11" s="73">
        <f t="shared" si="13"/>
        <v>19.667043770574608</v>
      </c>
      <c r="V11" s="56">
        <f t="shared" si="14"/>
        <v>15.320757693124339</v>
      </c>
      <c r="W11" s="12">
        <f t="shared" si="15"/>
        <v>8.10546034032253</v>
      </c>
      <c r="X11" s="46">
        <f t="shared" si="16"/>
        <v>529.05088003317906</v>
      </c>
      <c r="Y11" s="12">
        <f t="shared" si="3"/>
        <v>8.1793547049292084</v>
      </c>
      <c r="Z11" s="76">
        <f t="shared" si="17"/>
        <v>15.460431148732322</v>
      </c>
      <c r="AB11" s="56">
        <f t="shared" si="18"/>
        <v>15.320757693124339</v>
      </c>
      <c r="AC11" s="12">
        <f t="shared" si="19"/>
        <v>8.10546034032253</v>
      </c>
      <c r="AD11" s="46">
        <f t="shared" si="20"/>
        <v>1375.9055698818702</v>
      </c>
      <c r="AE11" s="12">
        <f t="shared" si="4"/>
        <v>8.6853416614814005</v>
      </c>
      <c r="AF11" s="76">
        <f t="shared" si="21"/>
        <v>16.4168362425495</v>
      </c>
      <c r="AH11" s="56">
        <f t="shared" si="22"/>
        <v>10.343441976498276</v>
      </c>
      <c r="AI11" s="12">
        <f t="shared" si="23"/>
        <v>6.0988850299052961</v>
      </c>
      <c r="AJ11" s="12">
        <f t="shared" si="24"/>
        <v>7.354511836109931E-2</v>
      </c>
      <c r="AK11" s="86">
        <f t="shared" si="25"/>
        <v>16.515872124764673</v>
      </c>
      <c r="AL11" s="82">
        <f t="shared" si="26"/>
        <v>8.7377366821222004</v>
      </c>
      <c r="AN11" s="13">
        <f>VLOOKUP(A11,'Source data'!AL:AM,2,FALSE)/3</f>
        <v>9.0900590315917</v>
      </c>
      <c r="AO11" s="79">
        <f t="shared" si="27"/>
        <v>17.181823855999678</v>
      </c>
    </row>
    <row r="12" spans="1:41" x14ac:dyDescent="0.25">
      <c r="A12" s="9" t="s">
        <v>18</v>
      </c>
      <c r="B12" s="21">
        <f>VLOOKUP(A12,'Source data'!V:W,2,FALSE)</f>
        <v>396.33424424966103</v>
      </c>
      <c r="C12" s="22"/>
      <c r="D12" s="55">
        <f>IF(ISNA(VLOOKUP(A12,'Source data'!AH:AI,2,FALSE)),0,VLOOKUP(A12,'Source data'!AH:AI,2,FALSE))/3</f>
        <v>6.6102458211583004</v>
      </c>
      <c r="E12" s="66">
        <f t="shared" si="5"/>
        <v>16.678462477227527</v>
      </c>
      <c r="F12" s="1">
        <f>SUMIF('Source data'!D:D,Working!A12,'Source data'!F:F)</f>
        <v>6.1930458466842904</v>
      </c>
      <c r="G12" s="1">
        <f>SUMIF('Source data'!D:D,Working!A12,'Source data'!G:G)</f>
        <v>2.8743590067723299E-2</v>
      </c>
      <c r="H12" s="1">
        <f>(804.75-F$51-G$51)*VLOOKUP(A12,'Source data'!J:K,2,FALSE)</f>
        <v>4.3559023018663261</v>
      </c>
      <c r="I12" s="1">
        <f t="shared" si="6"/>
        <v>10.57769173861834</v>
      </c>
      <c r="J12" s="35">
        <f t="shared" si="7"/>
        <v>15.625815675879707</v>
      </c>
      <c r="K12" s="32">
        <f t="shared" si="0"/>
        <v>7.2523609768165728E-2</v>
      </c>
      <c r="L12" s="32">
        <f t="shared" si="1"/>
        <v>10.990476763149521</v>
      </c>
      <c r="M12" s="32">
        <f t="shared" si="8"/>
        <v>26.61629243902923</v>
      </c>
      <c r="N12" s="69">
        <f t="shared" si="9"/>
        <v>26.688816048797396</v>
      </c>
      <c r="P12" s="13">
        <f t="shared" si="10"/>
        <v>22.023956842146166</v>
      </c>
      <c r="Q12" s="12">
        <f t="shared" si="11"/>
        <v>8.7288482904191511</v>
      </c>
      <c r="R12" s="46">
        <f t="shared" si="12"/>
        <v>0</v>
      </c>
      <c r="S12" s="12">
        <f t="shared" si="2"/>
        <v>8.7288482904191511</v>
      </c>
      <c r="T12" s="73">
        <f t="shared" si="13"/>
        <v>22.023956842146166</v>
      </c>
      <c r="V12" s="56">
        <f t="shared" si="14"/>
        <v>26.688816048797399</v>
      </c>
      <c r="W12" s="12">
        <f t="shared" si="15"/>
        <v>10.577691738618341</v>
      </c>
      <c r="X12" s="46">
        <f t="shared" si="16"/>
        <v>396.33424424966103</v>
      </c>
      <c r="Y12" s="12">
        <f t="shared" si="3"/>
        <v>10.63304911208847</v>
      </c>
      <c r="Z12" s="76">
        <f t="shared" si="17"/>
        <v>26.828489504405379</v>
      </c>
      <c r="AB12" s="56">
        <f t="shared" si="18"/>
        <v>23.621668069404802</v>
      </c>
      <c r="AC12" s="12">
        <f t="shared" si="19"/>
        <v>9.3620759622039014</v>
      </c>
      <c r="AD12" s="46">
        <f t="shared" si="20"/>
        <v>0</v>
      </c>
      <c r="AE12" s="12">
        <f t="shared" si="4"/>
        <v>9.3620759622039014</v>
      </c>
      <c r="AF12" s="76">
        <f t="shared" si="21"/>
        <v>23.621668069404805</v>
      </c>
      <c r="AH12" s="56">
        <f t="shared" si="22"/>
        <v>9.6260392563427271</v>
      </c>
      <c r="AI12" s="12">
        <f t="shared" si="23"/>
        <v>10.646516975611693</v>
      </c>
      <c r="AJ12" s="12">
        <f t="shared" si="24"/>
        <v>7.2523609768165728E-2</v>
      </c>
      <c r="AK12" s="86">
        <f t="shared" si="25"/>
        <v>20.345079841722583</v>
      </c>
      <c r="AL12" s="82">
        <f t="shared" si="26"/>
        <v>8.0634518432681332</v>
      </c>
      <c r="AN12" s="13">
        <f>VLOOKUP(A12,'Source data'!AL:AM,2,FALSE)/3</f>
        <v>6.3390501972823001</v>
      </c>
      <c r="AO12" s="79">
        <f t="shared" si="27"/>
        <v>15.994202593529041</v>
      </c>
    </row>
    <row r="13" spans="1:41" x14ac:dyDescent="0.25">
      <c r="A13" s="9" t="s">
        <v>24</v>
      </c>
      <c r="B13" s="21">
        <f>VLOOKUP(A13,'Source data'!V:W,2,FALSE)</f>
        <v>824.37929740859795</v>
      </c>
      <c r="C13" s="22"/>
      <c r="D13" s="55">
        <f>IF(ISNA(VLOOKUP(A13,'Source data'!AH:AI,2,FALSE)),0,VLOOKUP(A13,'Source data'!AH:AI,2,FALSE))/3</f>
        <v>11.481761077047233</v>
      </c>
      <c r="E13" s="66">
        <f t="shared" si="5"/>
        <v>13.927764941622954</v>
      </c>
      <c r="F13" s="1">
        <f>SUMIF('Source data'!D:D,Working!A13,'Source data'!F:F)</f>
        <v>3.7128827831674203</v>
      </c>
      <c r="G13" s="1">
        <f>SUMIF('Source data'!D:D,Working!A13,'Source data'!G:G)</f>
        <v>5.1650082703730997E-2</v>
      </c>
      <c r="H13" s="1">
        <f>(804.75-F$51-G$51)*VLOOKUP(A13,'Source data'!J:K,2,FALSE)</f>
        <v>7.8269449463295206</v>
      </c>
      <c r="I13" s="1">
        <f t="shared" si="6"/>
        <v>11.591477812200672</v>
      </c>
      <c r="J13" s="35">
        <f t="shared" si="7"/>
        <v>4.5038525286099649</v>
      </c>
      <c r="K13" s="32">
        <f t="shared" si="0"/>
        <v>6.265329911375854E-2</v>
      </c>
      <c r="L13" s="32">
        <f t="shared" si="1"/>
        <v>9.4943492284840207</v>
      </c>
      <c r="M13" s="32">
        <f t="shared" si="8"/>
        <v>13.998201757093986</v>
      </c>
      <c r="N13" s="69">
        <f t="shared" si="9"/>
        <v>14.060855056207744</v>
      </c>
      <c r="P13" s="13">
        <f t="shared" si="10"/>
        <v>14.060855056207744</v>
      </c>
      <c r="Q13" s="12">
        <f t="shared" si="11"/>
        <v>11.591477812200672</v>
      </c>
      <c r="R13" s="46">
        <f t="shared" si="12"/>
        <v>6556.4793757225834</v>
      </c>
      <c r="S13" s="12">
        <f t="shared" si="2"/>
        <v>15.841984542677437</v>
      </c>
      <c r="T13" s="73">
        <f t="shared" si="13"/>
        <v>19.216863636042362</v>
      </c>
      <c r="V13" s="56">
        <f t="shared" si="14"/>
        <v>14.060855056207744</v>
      </c>
      <c r="W13" s="12">
        <f t="shared" si="15"/>
        <v>11.591477812200672</v>
      </c>
      <c r="X13" s="46">
        <f t="shared" si="16"/>
        <v>824.37929740859795</v>
      </c>
      <c r="Y13" s="12">
        <f t="shared" si="3"/>
        <v>11.706621717401413</v>
      </c>
      <c r="Z13" s="76">
        <f t="shared" si="17"/>
        <v>14.200528511815728</v>
      </c>
      <c r="AB13" s="56">
        <f t="shared" si="18"/>
        <v>14.060855056207744</v>
      </c>
      <c r="AC13" s="12">
        <f t="shared" si="19"/>
        <v>11.591477812200672</v>
      </c>
      <c r="AD13" s="46">
        <f t="shared" si="20"/>
        <v>0</v>
      </c>
      <c r="AE13" s="12">
        <f t="shared" si="4"/>
        <v>11.591477812200672</v>
      </c>
      <c r="AF13" s="76">
        <f t="shared" si="21"/>
        <v>14.060855056207744</v>
      </c>
      <c r="AH13" s="56">
        <f t="shared" si="22"/>
        <v>8.0384635133023927</v>
      </c>
      <c r="AI13" s="12">
        <f t="shared" si="23"/>
        <v>5.5992807028375946</v>
      </c>
      <c r="AJ13" s="12">
        <f t="shared" si="24"/>
        <v>6.265329911375854E-2</v>
      </c>
      <c r="AK13" s="86">
        <f t="shared" si="25"/>
        <v>13.700397515253746</v>
      </c>
      <c r="AL13" s="82">
        <f t="shared" si="26"/>
        <v>11.294324077843385</v>
      </c>
      <c r="AN13" s="13">
        <f>VLOOKUP(A13,'Source data'!AL:AM,2,FALSE)/3</f>
        <v>11.012427449717634</v>
      </c>
      <c r="AO13" s="79">
        <f t="shared" si="27"/>
        <v>13.358447360741277</v>
      </c>
    </row>
    <row r="14" spans="1:41" x14ac:dyDescent="0.25">
      <c r="A14" s="9" t="s">
        <v>25</v>
      </c>
      <c r="B14" s="21">
        <f>VLOOKUP(A14,'Source data'!V:W,2,FALSE)</f>
        <v>248.010274980015</v>
      </c>
      <c r="C14" s="22"/>
      <c r="D14" s="55">
        <f>IF(ISNA(VLOOKUP(A14,'Source data'!AH:AI,2,FALSE)),0,VLOOKUP(A14,'Source data'!AH:AI,2,FALSE))/3</f>
        <v>3.7040969295965334</v>
      </c>
      <c r="E14" s="66">
        <f t="shared" si="5"/>
        <v>14.935255927985301</v>
      </c>
      <c r="F14" s="1">
        <f>SUMIF('Source data'!D:D,Working!A14,'Source data'!F:F)</f>
        <v>0.51862852285307448</v>
      </c>
      <c r="G14" s="1">
        <f>SUMIF('Source data'!D:D,Working!A14,'Source data'!G:G)</f>
        <v>1.4996204583800399E-2</v>
      </c>
      <c r="H14" s="1">
        <f>(804.75-F$51-G$51)*VLOOKUP(A14,'Source data'!J:K,2,FALSE)</f>
        <v>2.2720045641584798</v>
      </c>
      <c r="I14" s="1">
        <f t="shared" si="6"/>
        <v>2.8056292915953547</v>
      </c>
      <c r="J14" s="35">
        <f t="shared" si="7"/>
        <v>2.0911574042441035</v>
      </c>
      <c r="K14" s="32">
        <f t="shared" si="0"/>
        <v>6.0466061678326889E-2</v>
      </c>
      <c r="L14" s="32">
        <f t="shared" si="1"/>
        <v>9.1609291765898035</v>
      </c>
      <c r="M14" s="32">
        <f t="shared" si="8"/>
        <v>11.252086580833907</v>
      </c>
      <c r="N14" s="69">
        <f t="shared" si="9"/>
        <v>11.312552642512234</v>
      </c>
      <c r="P14" s="13">
        <f t="shared" si="10"/>
        <v>11.312552642512234</v>
      </c>
      <c r="Q14" s="12">
        <f t="shared" si="11"/>
        <v>2.8056292915953547</v>
      </c>
      <c r="R14" s="46">
        <f t="shared" si="12"/>
        <v>2653.5479051559532</v>
      </c>
      <c r="S14" s="12">
        <f t="shared" si="2"/>
        <v>4.5259005811340121</v>
      </c>
      <c r="T14" s="73">
        <f t="shared" si="13"/>
        <v>18.248843042888911</v>
      </c>
      <c r="V14" s="56">
        <f t="shared" si="14"/>
        <v>11.312552642512236</v>
      </c>
      <c r="W14" s="12">
        <f t="shared" si="15"/>
        <v>2.8056292915953551</v>
      </c>
      <c r="X14" s="46">
        <f t="shared" si="16"/>
        <v>248.010274980015</v>
      </c>
      <c r="Y14" s="12">
        <f t="shared" si="3"/>
        <v>2.8402697437281001</v>
      </c>
      <c r="Z14" s="76">
        <f t="shared" si="17"/>
        <v>11.452226098120221</v>
      </c>
      <c r="AB14" s="56">
        <f t="shared" si="18"/>
        <v>11.312552642512236</v>
      </c>
      <c r="AC14" s="12">
        <f t="shared" si="19"/>
        <v>2.8056292915953551</v>
      </c>
      <c r="AD14" s="46">
        <f t="shared" si="20"/>
        <v>898.46763800117867</v>
      </c>
      <c r="AE14" s="12">
        <f t="shared" si="4"/>
        <v>3.1842923425686456</v>
      </c>
      <c r="AF14" s="76">
        <f t="shared" si="21"/>
        <v>12.839356525955386</v>
      </c>
      <c r="AH14" s="56">
        <f t="shared" si="22"/>
        <v>8.6199408406266063</v>
      </c>
      <c r="AI14" s="12">
        <f t="shared" si="23"/>
        <v>4.5008346323335635</v>
      </c>
      <c r="AJ14" s="12">
        <f t="shared" si="24"/>
        <v>6.0466061678326889E-2</v>
      </c>
      <c r="AK14" s="86">
        <f t="shared" si="25"/>
        <v>13.181241534638495</v>
      </c>
      <c r="AL14" s="82">
        <f t="shared" si="26"/>
        <v>3.2690833375836883</v>
      </c>
      <c r="AN14" s="13">
        <f>VLOOKUP(A14,'Source data'!AL:AM,2,FALSE)/3</f>
        <v>3.5510201227533664</v>
      </c>
      <c r="AO14" s="79">
        <f t="shared" si="27"/>
        <v>14.318036311356506</v>
      </c>
    </row>
    <row r="15" spans="1:41" x14ac:dyDescent="0.25">
      <c r="A15" s="9" t="s">
        <v>28</v>
      </c>
      <c r="B15" s="21">
        <f>VLOOKUP(A15,'Source data'!V:W,2,FALSE)</f>
        <v>1052.3504938275801</v>
      </c>
      <c r="C15" s="22"/>
      <c r="D15" s="55">
        <f>IF(ISNA(VLOOKUP(A15,'Source data'!AH:AI,2,FALSE)),0,VLOOKUP(A15,'Source data'!AH:AI,2,FALSE))/3</f>
        <v>16.544216312680465</v>
      </c>
      <c r="E15" s="66">
        <f t="shared" si="5"/>
        <v>15.721203543608652</v>
      </c>
      <c r="F15" s="1">
        <f>SUMIF('Source data'!D:D,Working!A15,'Source data'!F:F)</f>
        <v>27.33264577068222</v>
      </c>
      <c r="G15" s="1">
        <f>SUMIF('Source data'!D:D,Working!A15,'Source data'!G:G)</f>
        <v>0.13795661262410139</v>
      </c>
      <c r="H15" s="1">
        <f>(804.75-F$51-G$51)*VLOOKUP(A15,'Source data'!J:K,2,FALSE)</f>
        <v>8.5198384426968392</v>
      </c>
      <c r="I15" s="1">
        <f t="shared" si="6"/>
        <v>35.990440826003159</v>
      </c>
      <c r="J15" s="35">
        <f t="shared" si="7"/>
        <v>25.972949061171317</v>
      </c>
      <c r="K15" s="32">
        <f t="shared" si="0"/>
        <v>0.13109378808036609</v>
      </c>
      <c r="L15" s="32">
        <f t="shared" si="1"/>
        <v>8.0960084046796226</v>
      </c>
      <c r="M15" s="32">
        <f t="shared" si="8"/>
        <v>34.068957465850943</v>
      </c>
      <c r="N15" s="69">
        <f t="shared" si="9"/>
        <v>34.200051253931306</v>
      </c>
      <c r="P15" s="13">
        <f t="shared" si="10"/>
        <v>22.082527020458368</v>
      </c>
      <c r="Q15" s="12">
        <f t="shared" si="11"/>
        <v>23.238558214940245</v>
      </c>
      <c r="R15" s="46">
        <f t="shared" si="12"/>
        <v>0</v>
      </c>
      <c r="S15" s="12">
        <f t="shared" si="2"/>
        <v>23.238558214940245</v>
      </c>
      <c r="T15" s="73">
        <f t="shared" si="13"/>
        <v>22.082527020458368</v>
      </c>
      <c r="V15" s="56">
        <f t="shared" si="14"/>
        <v>32.250799946517212</v>
      </c>
      <c r="W15" s="12">
        <f t="shared" si="15"/>
        <v>33.93914525005188</v>
      </c>
      <c r="X15" s="46">
        <f t="shared" si="16"/>
        <v>1052.3504938275801</v>
      </c>
      <c r="Y15" s="12">
        <f t="shared" si="3"/>
        <v>34.086130680035545</v>
      </c>
      <c r="Z15" s="76">
        <f t="shared" si="17"/>
        <v>32.390473402125195</v>
      </c>
      <c r="AB15" s="56">
        <f t="shared" si="18"/>
        <v>23.021166147574561</v>
      </c>
      <c r="AC15" s="12">
        <f t="shared" si="19"/>
        <v>24.22633556388686</v>
      </c>
      <c r="AD15" s="46">
        <f t="shared" si="20"/>
        <v>0</v>
      </c>
      <c r="AE15" s="12">
        <f t="shared" si="4"/>
        <v>24.22633556388686</v>
      </c>
      <c r="AF15" s="76">
        <f t="shared" si="21"/>
        <v>23.021166147574561</v>
      </c>
      <c r="AH15" s="56">
        <f t="shared" si="22"/>
        <v>9.073553552934424</v>
      </c>
      <c r="AI15" s="12">
        <f t="shared" si="23"/>
        <v>13.627582986340379</v>
      </c>
      <c r="AJ15" s="12">
        <f t="shared" si="24"/>
        <v>0.13109378808036609</v>
      </c>
      <c r="AK15" s="86">
        <f t="shared" si="25"/>
        <v>22.83223032735517</v>
      </c>
      <c r="AL15" s="82">
        <f t="shared" si="26"/>
        <v>24.027508860177264</v>
      </c>
      <c r="AN15" s="13">
        <f>VLOOKUP(A15,'Source data'!AL:AM,2,FALSE)/3</f>
        <v>15.931480837537267</v>
      </c>
      <c r="AO15" s="79">
        <f t="shared" si="27"/>
        <v>15.138949362385649</v>
      </c>
    </row>
    <row r="16" spans="1:41" x14ac:dyDescent="0.25">
      <c r="A16" s="9" t="s">
        <v>30</v>
      </c>
      <c r="B16" s="21">
        <f>VLOOKUP(A16,'Source data'!V:W,2,FALSE)</f>
        <v>3328.9209437351201</v>
      </c>
      <c r="C16" s="22"/>
      <c r="D16" s="55">
        <f>IF(ISNA(VLOOKUP(A16,'Source data'!AH:AI,2,FALSE)),0,VLOOKUP(A16,'Source data'!AH:AI,2,FALSE))/3</f>
        <v>67.925159931408331</v>
      </c>
      <c r="E16" s="66">
        <f t="shared" si="5"/>
        <v>20.404557837049399</v>
      </c>
      <c r="F16" s="1">
        <f>SUMIF('Source data'!D:D,Working!A16,'Source data'!F:F)</f>
        <v>9.960621180649829</v>
      </c>
      <c r="G16" s="1">
        <f>SUMIF('Source data'!D:D,Working!A16,'Source data'!G:G)</f>
        <v>0.211436203567999</v>
      </c>
      <c r="H16" s="1">
        <f>(804.75-F$51-G$51)*VLOOKUP(A16,'Source data'!J:K,2,FALSE)</f>
        <v>32.04176804810227</v>
      </c>
      <c r="I16" s="1">
        <f t="shared" si="6"/>
        <v>42.2138254323201</v>
      </c>
      <c r="J16" s="35">
        <f t="shared" si="7"/>
        <v>2.99214710983007</v>
      </c>
      <c r="K16" s="32">
        <f t="shared" si="0"/>
        <v>6.3514936864425234E-2</v>
      </c>
      <c r="L16" s="32">
        <f t="shared" si="1"/>
        <v>9.6252715488493177</v>
      </c>
      <c r="M16" s="32">
        <f t="shared" si="8"/>
        <v>12.617418658679387</v>
      </c>
      <c r="N16" s="69">
        <f t="shared" si="9"/>
        <v>12.680933595543813</v>
      </c>
      <c r="P16" s="13">
        <f t="shared" si="10"/>
        <v>12.680933595543813</v>
      </c>
      <c r="Q16" s="12">
        <f t="shared" si="11"/>
        <v>42.2138254323201</v>
      </c>
      <c r="R16" s="46">
        <f t="shared" si="12"/>
        <v>31072.196603514152</v>
      </c>
      <c r="S16" s="12">
        <f t="shared" si="2"/>
        <v>62.35765159655304</v>
      </c>
      <c r="T16" s="73">
        <f t="shared" si="13"/>
        <v>18.732091464625299</v>
      </c>
      <c r="V16" s="56">
        <f t="shared" si="14"/>
        <v>12.680933595543815</v>
      </c>
      <c r="W16" s="12">
        <f t="shared" si="15"/>
        <v>42.213825432320107</v>
      </c>
      <c r="X16" s="46">
        <f t="shared" si="16"/>
        <v>3328.9209437351201</v>
      </c>
      <c r="Y16" s="12">
        <f t="shared" si="3"/>
        <v>42.678787323977382</v>
      </c>
      <c r="Z16" s="76">
        <f t="shared" si="17"/>
        <v>12.8206070511518</v>
      </c>
      <c r="AB16" s="56">
        <f t="shared" si="18"/>
        <v>12.680933595543815</v>
      </c>
      <c r="AC16" s="12">
        <f t="shared" si="19"/>
        <v>42.213825432320107</v>
      </c>
      <c r="AD16" s="46">
        <f t="shared" si="20"/>
        <v>25711.334499088221</v>
      </c>
      <c r="AE16" s="12">
        <f t="shared" si="4"/>
        <v>53.049977959392862</v>
      </c>
      <c r="AF16" s="76">
        <f t="shared" si="21"/>
        <v>15.93608825683606</v>
      </c>
      <c r="AH16" s="56">
        <f t="shared" si="22"/>
        <v>11.776569633797768</v>
      </c>
      <c r="AI16" s="12">
        <f t="shared" si="23"/>
        <v>5.0469674634717556</v>
      </c>
      <c r="AJ16" s="12">
        <f t="shared" si="24"/>
        <v>6.3514936864425234E-2</v>
      </c>
      <c r="AK16" s="86">
        <f t="shared" si="25"/>
        <v>16.887052034133948</v>
      </c>
      <c r="AL16" s="82">
        <f t="shared" si="26"/>
        <v>56.215661194373261</v>
      </c>
      <c r="AN16" s="13">
        <f>VLOOKUP(A16,'Source data'!AL:AM,2,FALSE)/3</f>
        <v>65.054499095314341</v>
      </c>
      <c r="AO16" s="79">
        <f t="shared" si="27"/>
        <v>19.542218092545571</v>
      </c>
    </row>
    <row r="17" spans="1:41" x14ac:dyDescent="0.25">
      <c r="A17" s="9" t="s">
        <v>35</v>
      </c>
      <c r="B17" s="21">
        <f>VLOOKUP(A17,'Source data'!V:W,2,FALSE)</f>
        <v>4572.4725171542505</v>
      </c>
      <c r="C17" s="22"/>
      <c r="D17" s="55">
        <f>IF(ISNA(VLOOKUP(A17,'Source data'!AH:AI,2,FALSE)),0,VLOOKUP(A17,'Source data'!AH:AI,2,FALSE))/3</f>
        <v>74.313960935513336</v>
      </c>
      <c r="E17" s="66">
        <f t="shared" si="5"/>
        <v>16.252467490337981</v>
      </c>
      <c r="F17" s="1">
        <f>SUMIF('Source data'!D:D,Working!A17,'Source data'!F:F)</f>
        <v>28.6311643349873</v>
      </c>
      <c r="G17" s="1">
        <f>SUMIF('Source data'!D:D,Working!A17,'Source data'!G:G)</f>
        <v>0.253253824918999</v>
      </c>
      <c r="H17" s="1">
        <f>(804.75-F$51-G$51)*VLOOKUP(A17,'Source data'!J:K,2,FALSE)</f>
        <v>50.408269870067265</v>
      </c>
      <c r="I17" s="1">
        <f t="shared" si="6"/>
        <v>79.292688029973561</v>
      </c>
      <c r="J17" s="35">
        <f t="shared" si="7"/>
        <v>6.2616372712079968</v>
      </c>
      <c r="K17" s="32">
        <f t="shared" si="0"/>
        <v>5.5386625937910605E-2</v>
      </c>
      <c r="L17" s="32">
        <f t="shared" si="1"/>
        <v>11.024291492393624</v>
      </c>
      <c r="M17" s="32">
        <f t="shared" si="8"/>
        <v>17.285928763601621</v>
      </c>
      <c r="N17" s="69">
        <f t="shared" si="9"/>
        <v>17.341315389539531</v>
      </c>
      <c r="P17" s="13">
        <f t="shared" si="10"/>
        <v>17.341315389539531</v>
      </c>
      <c r="Q17" s="12">
        <f t="shared" si="11"/>
        <v>79.292688029973561</v>
      </c>
      <c r="R17" s="46">
        <f t="shared" si="12"/>
        <v>21332.890962140336</v>
      </c>
      <c r="S17" s="12">
        <f t="shared" si="2"/>
        <v>93.122609763710614</v>
      </c>
      <c r="T17" s="73">
        <f t="shared" si="13"/>
        <v>20.365920060612396</v>
      </c>
      <c r="V17" s="56">
        <f t="shared" si="14"/>
        <v>17.341315389539531</v>
      </c>
      <c r="W17" s="12">
        <f t="shared" si="15"/>
        <v>79.292688029973561</v>
      </c>
      <c r="X17" s="46">
        <f t="shared" si="16"/>
        <v>4572.4725171542505</v>
      </c>
      <c r="Y17" s="12">
        <f t="shared" si="3"/>
        <v>79.931341067117032</v>
      </c>
      <c r="Z17" s="76">
        <f t="shared" si="17"/>
        <v>17.480988845147515</v>
      </c>
      <c r="AB17" s="56">
        <f t="shared" si="18"/>
        <v>17.341315389539531</v>
      </c>
      <c r="AC17" s="12">
        <f t="shared" si="19"/>
        <v>79.292688029973561</v>
      </c>
      <c r="AD17" s="46">
        <f t="shared" si="20"/>
        <v>0</v>
      </c>
      <c r="AE17" s="12">
        <f t="shared" si="4"/>
        <v>79.292688029973561</v>
      </c>
      <c r="AF17" s="76">
        <f t="shared" si="21"/>
        <v>17.341315389539531</v>
      </c>
      <c r="AH17" s="56">
        <f t="shared" si="22"/>
        <v>9.380174598709992</v>
      </c>
      <c r="AI17" s="12">
        <f t="shared" si="23"/>
        <v>6.9143715054406485</v>
      </c>
      <c r="AJ17" s="12">
        <f t="shared" si="24"/>
        <v>5.5386625937910605E-2</v>
      </c>
      <c r="AK17" s="86">
        <f t="shared" si="25"/>
        <v>16.34993273008855</v>
      </c>
      <c r="AL17" s="82">
        <f t="shared" si="26"/>
        <v>74.759618065650656</v>
      </c>
      <c r="AN17" s="13">
        <f>VLOOKUP(A17,'Source data'!AL:AM,2,FALSE)/3</f>
        <v>71.195226542279002</v>
      </c>
      <c r="AO17" s="79">
        <f t="shared" si="27"/>
        <v>15.570400100860194</v>
      </c>
    </row>
    <row r="18" spans="1:41" x14ac:dyDescent="0.25">
      <c r="A18" s="9" t="s">
        <v>36</v>
      </c>
      <c r="B18" s="21">
        <f>VLOOKUP(A18,'Source data'!V:W,2,FALSE)</f>
        <v>1504.0087545306501</v>
      </c>
      <c r="C18" s="22"/>
      <c r="D18" s="55">
        <f>IF(ISNA(VLOOKUP(A18,'Source data'!AH:AI,2,FALSE)),0,VLOOKUP(A18,'Source data'!AH:AI,2,FALSE))/3</f>
        <v>21.862897933204703</v>
      </c>
      <c r="E18" s="66">
        <f t="shared" si="5"/>
        <v>14.536416671342693</v>
      </c>
      <c r="F18" s="1">
        <f>SUMIF('Source data'!D:D,Working!A18,'Source data'!F:F)</f>
        <v>3.1735725302173732</v>
      </c>
      <c r="G18" s="1">
        <f>SUMIF('Source data'!D:D,Working!A18,'Source data'!G:G)</f>
        <v>2.3534979668583613</v>
      </c>
      <c r="H18" s="1">
        <f>(804.75-F$51-G$51)*VLOOKUP(A18,'Source data'!J:K,2,FALSE)</f>
        <v>10.591157608423192</v>
      </c>
      <c r="I18" s="1">
        <f t="shared" si="6"/>
        <v>16.118228105498925</v>
      </c>
      <c r="J18" s="35">
        <f t="shared" si="7"/>
        <v>2.1100758360995959</v>
      </c>
      <c r="K18" s="32">
        <f t="shared" si="0"/>
        <v>1.5648166673024506</v>
      </c>
      <c r="L18" s="32">
        <f t="shared" si="1"/>
        <v>7.0419521006899526</v>
      </c>
      <c r="M18" s="32">
        <f t="shared" si="8"/>
        <v>9.1520279367895476</v>
      </c>
      <c r="N18" s="69">
        <f t="shared" si="9"/>
        <v>10.716844604091998</v>
      </c>
      <c r="P18" s="13">
        <f t="shared" si="10"/>
        <v>10.716844604091998</v>
      </c>
      <c r="Q18" s="12">
        <f t="shared" si="11"/>
        <v>16.118228105498922</v>
      </c>
      <c r="R18" s="46">
        <f t="shared" si="12"/>
        <v>19250.417617350999</v>
      </c>
      <c r="S18" s="12">
        <f t="shared" si="2"/>
        <v>28.598101061405409</v>
      </c>
      <c r="T18" s="73">
        <f t="shared" si="13"/>
        <v>19.014584173966398</v>
      </c>
      <c r="V18" s="56">
        <f t="shared" si="14"/>
        <v>10.716844604091998</v>
      </c>
      <c r="W18" s="12">
        <f t="shared" si="15"/>
        <v>16.118228105498922</v>
      </c>
      <c r="X18" s="46">
        <f t="shared" si="16"/>
        <v>1504.0087545306501</v>
      </c>
      <c r="Y18" s="12">
        <f t="shared" si="3"/>
        <v>16.328298205508876</v>
      </c>
      <c r="Z18" s="76">
        <f t="shared" si="17"/>
        <v>10.85651805969998</v>
      </c>
      <c r="AB18" s="56">
        <f t="shared" si="18"/>
        <v>10.716844604091998</v>
      </c>
      <c r="AC18" s="12">
        <f t="shared" si="19"/>
        <v>16.118228105498922</v>
      </c>
      <c r="AD18" s="46">
        <f t="shared" si="20"/>
        <v>5744.6698277057776</v>
      </c>
      <c r="AE18" s="12">
        <f t="shared" si="4"/>
        <v>18.539343916228237</v>
      </c>
      <c r="AF18" s="76">
        <f t="shared" si="21"/>
        <v>12.326619682485648</v>
      </c>
      <c r="AH18" s="56">
        <f t="shared" si="22"/>
        <v>8.3897492179482978</v>
      </c>
      <c r="AI18" s="12">
        <f t="shared" si="23"/>
        <v>3.6608111747158194</v>
      </c>
      <c r="AJ18" s="12">
        <f t="shared" si="24"/>
        <v>1.5648166673024506</v>
      </c>
      <c r="AK18" s="86">
        <f t="shared" si="25"/>
        <v>13.615377059966567</v>
      </c>
      <c r="AL18" s="82">
        <f t="shared" si="26"/>
        <v>20.477646294425501</v>
      </c>
      <c r="AN18" s="13">
        <f>VLOOKUP(A18,'Source data'!AL:AM,2,FALSE)/3</f>
        <v>23.224369189100567</v>
      </c>
      <c r="AO18" s="79">
        <f t="shared" si="27"/>
        <v>15.441644949964473</v>
      </c>
    </row>
    <row r="19" spans="1:41" x14ac:dyDescent="0.25">
      <c r="A19" s="9" t="s">
        <v>38</v>
      </c>
      <c r="B19" s="21">
        <f>VLOOKUP(A19,'Source data'!V:W,2,FALSE)</f>
        <v>92.017491658021996</v>
      </c>
      <c r="C19" s="22"/>
      <c r="D19" s="55">
        <f>IF(ISNA(VLOOKUP(A19,'Source data'!AH:AI,2,FALSE)),0,VLOOKUP(A19,'Source data'!AH:AI,2,FALSE))/3</f>
        <v>1.6222148934155267</v>
      </c>
      <c r="E19" s="66">
        <f t="shared" si="5"/>
        <v>17.629418757081535</v>
      </c>
      <c r="F19" s="1">
        <f>SUMIF('Source data'!D:D,Working!A19,'Source data'!F:F)</f>
        <v>0.3708165778510335</v>
      </c>
      <c r="G19" s="1">
        <f>SUMIF('Source data'!D:D,Working!A19,'Source data'!G:G)</f>
        <v>5.3347586367614198E-3</v>
      </c>
      <c r="H19" s="1">
        <f>(804.75-F$51-G$51)*VLOOKUP(A19,'Source data'!J:K,2,FALSE)</f>
        <v>1.0618887642109667</v>
      </c>
      <c r="I19" s="1">
        <f t="shared" si="6"/>
        <v>1.4380401006987615</v>
      </c>
      <c r="J19" s="35">
        <f t="shared" si="7"/>
        <v>4.0298487947177826</v>
      </c>
      <c r="K19" s="32">
        <f t="shared" si="0"/>
        <v>5.7975484232799565E-2</v>
      </c>
      <c r="L19" s="32">
        <f t="shared" si="1"/>
        <v>11.540075099606263</v>
      </c>
      <c r="M19" s="32">
        <f t="shared" si="8"/>
        <v>15.569923894324045</v>
      </c>
      <c r="N19" s="69">
        <f t="shared" si="9"/>
        <v>15.627899378556846</v>
      </c>
      <c r="P19" s="13">
        <f t="shared" si="10"/>
        <v>15.627899378556846</v>
      </c>
      <c r="Q19" s="12">
        <f t="shared" si="11"/>
        <v>1.4380401006987618</v>
      </c>
      <c r="R19" s="46">
        <f t="shared" si="12"/>
        <v>587.21048227996937</v>
      </c>
      <c r="S19" s="12">
        <f t="shared" si="2"/>
        <v>1.8187233857525551</v>
      </c>
      <c r="T19" s="73">
        <f t="shared" si="13"/>
        <v>19.764974604086596</v>
      </c>
      <c r="V19" s="56">
        <f t="shared" si="14"/>
        <v>15.627899378556844</v>
      </c>
      <c r="W19" s="12">
        <f t="shared" si="15"/>
        <v>1.4380401006987615</v>
      </c>
      <c r="X19" s="46">
        <f t="shared" si="16"/>
        <v>92.017491658021996</v>
      </c>
      <c r="Y19" s="12">
        <f t="shared" si="3"/>
        <v>1.4508925017350163</v>
      </c>
      <c r="Z19" s="76">
        <f t="shared" si="17"/>
        <v>15.767572834164829</v>
      </c>
      <c r="AB19" s="56">
        <f t="shared" si="18"/>
        <v>15.627899378556844</v>
      </c>
      <c r="AC19" s="12">
        <f t="shared" si="19"/>
        <v>1.4380401006987615</v>
      </c>
      <c r="AD19" s="46">
        <f t="shared" si="20"/>
        <v>184.1747927167651</v>
      </c>
      <c r="AE19" s="12">
        <f t="shared" si="4"/>
        <v>1.5156613593538364</v>
      </c>
      <c r="AF19" s="76">
        <f t="shared" si="21"/>
        <v>16.471448330570773</v>
      </c>
      <c r="AH19" s="56">
        <f t="shared" si="22"/>
        <v>10.174887358704618</v>
      </c>
      <c r="AI19" s="12">
        <f t="shared" si="23"/>
        <v>6.2279695577296188</v>
      </c>
      <c r="AJ19" s="12">
        <f t="shared" si="24"/>
        <v>5.7975484232799565E-2</v>
      </c>
      <c r="AK19" s="86">
        <f t="shared" si="25"/>
        <v>16.460832400667037</v>
      </c>
      <c r="AL19" s="82">
        <f t="shared" si="26"/>
        <v>1.5146845081124773</v>
      </c>
      <c r="AN19" s="13">
        <f>VLOOKUP(A19,'Source data'!AL:AM,2,FALSE)/3</f>
        <v>1.5539418206428335</v>
      </c>
      <c r="AO19" s="79">
        <f t="shared" si="27"/>
        <v>16.887461205940866</v>
      </c>
    </row>
    <row r="20" spans="1:41" x14ac:dyDescent="0.25">
      <c r="A20" s="9" t="s">
        <v>39</v>
      </c>
      <c r="B20" s="21">
        <f>VLOOKUP(A20,'Source data'!V:W,2,FALSE)</f>
        <v>304.96426605702499</v>
      </c>
      <c r="C20" s="22"/>
      <c r="D20" s="55">
        <f>IF(ISNA(VLOOKUP(A20,'Source data'!AH:AI,2,FALSE)),0,VLOOKUP(A20,'Source data'!AH:AI,2,FALSE))/3</f>
        <v>4.0263767599235001</v>
      </c>
      <c r="E20" s="66">
        <f t="shared" si="5"/>
        <v>13.202782122580263</v>
      </c>
      <c r="F20" s="1">
        <f>SUMIF('Source data'!D:D,Working!A20,'Source data'!F:F)</f>
        <v>1.186482001238754</v>
      </c>
      <c r="G20" s="1">
        <f>SUMIF('Source data'!D:D,Working!A20,'Source data'!G:G)</f>
        <v>1.8509364819200898E-2</v>
      </c>
      <c r="H20" s="1">
        <f>(804.75-F$51-G$51)*VLOOKUP(A20,'Source data'!J:K,2,FALSE)</f>
        <v>3.6830201700150598</v>
      </c>
      <c r="I20" s="1">
        <f t="shared" si="6"/>
        <v>4.888011536073015</v>
      </c>
      <c r="J20" s="35">
        <f t="shared" si="7"/>
        <v>3.89056074201459</v>
      </c>
      <c r="K20" s="32">
        <f t="shared" si="0"/>
        <v>6.0693552915277782E-2</v>
      </c>
      <c r="L20" s="32">
        <f t="shared" si="1"/>
        <v>12.076890901461796</v>
      </c>
      <c r="M20" s="32">
        <f t="shared" si="8"/>
        <v>15.967451643476387</v>
      </c>
      <c r="N20" s="69">
        <f t="shared" si="9"/>
        <v>16.028145196391666</v>
      </c>
      <c r="P20" s="13">
        <f t="shared" si="10"/>
        <v>16.028145196391666</v>
      </c>
      <c r="Q20" s="12">
        <f t="shared" si="11"/>
        <v>4.888011536073015</v>
      </c>
      <c r="R20" s="46">
        <f t="shared" si="12"/>
        <v>1824.9005533581308</v>
      </c>
      <c r="S20" s="12">
        <f t="shared" si="2"/>
        <v>6.0710781851074511</v>
      </c>
      <c r="T20" s="73">
        <f t="shared" si="13"/>
        <v>19.907506750224385</v>
      </c>
      <c r="V20" s="56">
        <f t="shared" si="14"/>
        <v>16.028145196391666</v>
      </c>
      <c r="W20" s="12">
        <f t="shared" si="15"/>
        <v>4.888011536073015</v>
      </c>
      <c r="X20" s="46">
        <f t="shared" si="16"/>
        <v>304.96426605702499</v>
      </c>
      <c r="Y20" s="12">
        <f t="shared" si="3"/>
        <v>4.9306069489501523</v>
      </c>
      <c r="Z20" s="76">
        <f t="shared" si="17"/>
        <v>16.167818651999649</v>
      </c>
      <c r="AB20" s="56">
        <f t="shared" si="18"/>
        <v>15.986774164264975</v>
      </c>
      <c r="AC20" s="12">
        <f t="shared" si="19"/>
        <v>4.8753948496244774</v>
      </c>
      <c r="AD20" s="46">
        <f t="shared" si="20"/>
        <v>0</v>
      </c>
      <c r="AE20" s="12">
        <f t="shared" si="4"/>
        <v>4.8753948496244774</v>
      </c>
      <c r="AF20" s="76">
        <f t="shared" si="21"/>
        <v>15.986774164264975</v>
      </c>
      <c r="AH20" s="56">
        <f t="shared" si="22"/>
        <v>7.6200368696110141</v>
      </c>
      <c r="AI20" s="12">
        <f t="shared" si="23"/>
        <v>6.3869806573905556</v>
      </c>
      <c r="AJ20" s="12">
        <f t="shared" si="24"/>
        <v>6.0693552915277782E-2</v>
      </c>
      <c r="AK20" s="86">
        <f t="shared" si="25"/>
        <v>14.067711079916847</v>
      </c>
      <c r="AL20" s="82">
        <f t="shared" si="26"/>
        <v>4.2901491845891195</v>
      </c>
      <c r="AN20" s="13">
        <f>VLOOKUP(A20,'Source data'!AL:AM,2,FALSE)/3</f>
        <v>3.8621896996646665</v>
      </c>
      <c r="AO20" s="79">
        <f t="shared" si="27"/>
        <v>12.664400815217082</v>
      </c>
    </row>
    <row r="21" spans="1:41" x14ac:dyDescent="0.25">
      <c r="A21" s="9" t="s">
        <v>41</v>
      </c>
      <c r="B21" s="21">
        <f>VLOOKUP(A21,'Source data'!V:W,2,FALSE)</f>
        <v>352.01990364832102</v>
      </c>
      <c r="C21" s="22"/>
      <c r="D21" s="55">
        <f>IF(ISNA(VLOOKUP(A21,'Source data'!AH:AI,2,FALSE)),0,VLOOKUP(A21,'Source data'!AH:AI,2,FALSE))/3</f>
        <v>4.7604682394119662</v>
      </c>
      <c r="E21" s="66">
        <f t="shared" si="5"/>
        <v>13.523292831100324</v>
      </c>
      <c r="F21" s="1">
        <f>SUMIF('Source data'!D:D,Working!A21,'Source data'!F:F)</f>
        <v>8.3136762216330595</v>
      </c>
      <c r="G21" s="1">
        <f>SUMIF('Source data'!D:D,Working!A21,'Source data'!G:G)</f>
        <v>2.3711443008396799E-2</v>
      </c>
      <c r="H21" s="1">
        <f>(804.75-F$51-G$51)*VLOOKUP(A21,'Source data'!J:K,2,FALSE)</f>
        <v>4.7186797528782192</v>
      </c>
      <c r="I21" s="1">
        <f t="shared" si="6"/>
        <v>13.056067417519674</v>
      </c>
      <c r="J21" s="35">
        <f t="shared" si="7"/>
        <v>23.617062942948486</v>
      </c>
      <c r="K21" s="32">
        <f t="shared" si="0"/>
        <v>6.7358245265828148E-2</v>
      </c>
      <c r="L21" s="32">
        <f t="shared" si="1"/>
        <v>13.404582252236308</v>
      </c>
      <c r="M21" s="32">
        <f t="shared" si="8"/>
        <v>37.021645195184796</v>
      </c>
      <c r="N21" s="69">
        <f t="shared" si="9"/>
        <v>37.089003440450625</v>
      </c>
      <c r="P21" s="13">
        <f t="shared" si="10"/>
        <v>22.01879147764383</v>
      </c>
      <c r="Q21" s="12">
        <f t="shared" si="11"/>
        <v>7.7510528544126531</v>
      </c>
      <c r="R21" s="46">
        <f t="shared" si="12"/>
        <v>0</v>
      </c>
      <c r="S21" s="12">
        <f t="shared" si="2"/>
        <v>7.7510528544126531</v>
      </c>
      <c r="T21" s="73">
        <f t="shared" si="13"/>
        <v>22.01879147764383</v>
      </c>
      <c r="V21" s="56">
        <f t="shared" si="14"/>
        <v>33.422885985755805</v>
      </c>
      <c r="W21" s="12">
        <f t="shared" si="15"/>
        <v>11.765521104354576</v>
      </c>
      <c r="X21" s="46">
        <f t="shared" si="16"/>
        <v>352.01990364832102</v>
      </c>
      <c r="Y21" s="12">
        <f t="shared" si="3"/>
        <v>11.814688940739927</v>
      </c>
      <c r="Z21" s="76">
        <f t="shared" si="17"/>
        <v>33.562559441363788</v>
      </c>
      <c r="AB21" s="56">
        <f t="shared" si="18"/>
        <v>19.757272607347904</v>
      </c>
      <c r="AC21" s="12">
        <f t="shared" si="19"/>
        <v>6.9549531995922216</v>
      </c>
      <c r="AD21" s="46">
        <f t="shared" si="20"/>
        <v>0</v>
      </c>
      <c r="AE21" s="12">
        <f t="shared" si="4"/>
        <v>6.9549531995922216</v>
      </c>
      <c r="AF21" s="76">
        <f t="shared" si="21"/>
        <v>19.757272607347904</v>
      </c>
      <c r="AH21" s="56">
        <f t="shared" si="22"/>
        <v>7.8050208671770287</v>
      </c>
      <c r="AI21" s="12">
        <f t="shared" si="23"/>
        <v>14.808658078073918</v>
      </c>
      <c r="AJ21" s="12">
        <f t="shared" si="24"/>
        <v>6.7358245265828148E-2</v>
      </c>
      <c r="AK21" s="86">
        <f t="shared" si="25"/>
        <v>22.681037190516776</v>
      </c>
      <c r="AL21" s="82">
        <f t="shared" si="26"/>
        <v>7.9841765264497004</v>
      </c>
      <c r="AN21" s="13">
        <f>VLOOKUP(A21,'Source data'!AL:AM,2,FALSE)/3</f>
        <v>4.5681739331087332</v>
      </c>
      <c r="AO21" s="79">
        <f t="shared" si="27"/>
        <v>12.977033076153791</v>
      </c>
    </row>
    <row r="22" spans="1:41" x14ac:dyDescent="0.25">
      <c r="A22" s="9" t="s">
        <v>43</v>
      </c>
      <c r="B22" s="21">
        <f>VLOOKUP(A22,'Source data'!V:W,2,FALSE)</f>
        <v>1848.16736256535</v>
      </c>
      <c r="C22" s="22"/>
      <c r="D22" s="55">
        <f>IF(ISNA(VLOOKUP(A22,'Source data'!AH:AI,2,FALSE)),0,VLOOKUP(A22,'Source data'!AH:AI,2,FALSE))/3</f>
        <v>33.785649674460664</v>
      </c>
      <c r="E22" s="66">
        <f t="shared" si="5"/>
        <v>18.28062239318222</v>
      </c>
      <c r="F22" s="1">
        <f>SUMIF('Source data'!D:D,Working!A22,'Source data'!F:F)</f>
        <v>9.5531183931837393</v>
      </c>
      <c r="G22" s="1">
        <f>SUMIF('Source data'!D:D,Working!A22,'Source data'!G:G)</f>
        <v>9.5047245360401697E-2</v>
      </c>
      <c r="H22" s="1">
        <f>(804.75-F$51-G$51)*VLOOKUP(A22,'Source data'!J:K,2,FALSE)</f>
        <v>18.918100791017352</v>
      </c>
      <c r="I22" s="1">
        <f t="shared" si="6"/>
        <v>28.566266429561495</v>
      </c>
      <c r="J22" s="35">
        <f t="shared" si="7"/>
        <v>5.1689682366880056</v>
      </c>
      <c r="K22" s="32">
        <f t="shared" si="0"/>
        <v>5.1427834559566787E-2</v>
      </c>
      <c r="L22" s="32">
        <f t="shared" si="1"/>
        <v>10.23614050015366</v>
      </c>
      <c r="M22" s="32">
        <f t="shared" si="8"/>
        <v>15.405108736841665</v>
      </c>
      <c r="N22" s="69">
        <f t="shared" si="9"/>
        <v>15.456536571401232</v>
      </c>
      <c r="P22" s="13">
        <f t="shared" si="10"/>
        <v>15.456536571401232</v>
      </c>
      <c r="Q22" s="12">
        <f t="shared" si="11"/>
        <v>28.566266429561491</v>
      </c>
      <c r="R22" s="46">
        <f t="shared" si="12"/>
        <v>12098.703277412335</v>
      </c>
      <c r="S22" s="12">
        <f t="shared" si="2"/>
        <v>36.40974717032335</v>
      </c>
      <c r="T22" s="73">
        <f t="shared" si="13"/>
        <v>19.700459984200116</v>
      </c>
      <c r="V22" s="56">
        <f t="shared" si="14"/>
        <v>15.45653657140123</v>
      </c>
      <c r="W22" s="12">
        <f t="shared" si="15"/>
        <v>28.566266429561487</v>
      </c>
      <c r="X22" s="46">
        <f t="shared" si="16"/>
        <v>1848.16736256535</v>
      </c>
      <c r="Y22" s="12">
        <f t="shared" si="3"/>
        <v>28.824406351632884</v>
      </c>
      <c r="Z22" s="76">
        <f t="shared" si="17"/>
        <v>15.596210027009214</v>
      </c>
      <c r="AB22" s="56">
        <f t="shared" si="18"/>
        <v>15.45653657140123</v>
      </c>
      <c r="AC22" s="12">
        <f t="shared" si="19"/>
        <v>28.566266429561487</v>
      </c>
      <c r="AD22" s="46">
        <f t="shared" si="20"/>
        <v>5219.3832448991716</v>
      </c>
      <c r="AE22" s="12">
        <f t="shared" si="4"/>
        <v>30.765997950341983</v>
      </c>
      <c r="AF22" s="76">
        <f t="shared" si="21"/>
        <v>16.646759689359094</v>
      </c>
      <c r="AH22" s="56">
        <f t="shared" si="22"/>
        <v>10.550732061028784</v>
      </c>
      <c r="AI22" s="12">
        <f t="shared" si="23"/>
        <v>6.1620434947366665</v>
      </c>
      <c r="AJ22" s="12">
        <f t="shared" si="24"/>
        <v>5.1427834559566787E-2</v>
      </c>
      <c r="AK22" s="86">
        <f t="shared" si="25"/>
        <v>16.764203390325019</v>
      </c>
      <c r="AL22" s="82">
        <f t="shared" si="26"/>
        <v>30.983053565406088</v>
      </c>
      <c r="AN22" s="13">
        <f>VLOOKUP(A22,'Source data'!AL:AM,2,FALSE)/3</f>
        <v>32.3476765934818</v>
      </c>
      <c r="AO22" s="79">
        <f t="shared" si="27"/>
        <v>17.502568895374054</v>
      </c>
    </row>
    <row r="23" spans="1:41" x14ac:dyDescent="0.25">
      <c r="A23" s="9" t="s">
        <v>44</v>
      </c>
      <c r="B23" s="21">
        <f>VLOOKUP(A23,'Source data'!V:W,2,FALSE)</f>
        <v>8953.6542307678301</v>
      </c>
      <c r="C23" s="22"/>
      <c r="D23" s="55">
        <f>IF(ISNA(VLOOKUP(A23,'Source data'!AH:AI,2,FALSE)),0,VLOOKUP(A23,'Source data'!AH:AI,2,FALSE))/3</f>
        <v>178.428683665097</v>
      </c>
      <c r="E23" s="66">
        <f t="shared" si="5"/>
        <v>19.928029279035009</v>
      </c>
      <c r="F23" s="1">
        <f>SUMIF('Source data'!D:D,Working!A23,'Source data'!F:F)</f>
        <v>190.97839957141969</v>
      </c>
      <c r="G23" s="1">
        <f>SUMIF('Source data'!D:D,Working!A23,'Source data'!G:G)</f>
        <v>4.0218028129625232</v>
      </c>
      <c r="H23" s="1">
        <f>(804.75-F$51-G$51)*VLOOKUP(A23,'Source data'!J:K,2,FALSE)</f>
        <v>90.30342645332361</v>
      </c>
      <c r="I23" s="1">
        <f t="shared" si="6"/>
        <v>285.30362883770584</v>
      </c>
      <c r="J23" s="35">
        <f t="shared" si="7"/>
        <v>21.329659896308296</v>
      </c>
      <c r="K23" s="32">
        <f t="shared" si="0"/>
        <v>0.44918004529840205</v>
      </c>
      <c r="L23" s="32">
        <f t="shared" si="1"/>
        <v>10.085650408858768</v>
      </c>
      <c r="M23" s="32">
        <f t="shared" si="8"/>
        <v>31.415310305167065</v>
      </c>
      <c r="N23" s="69">
        <f t="shared" si="9"/>
        <v>31.864490350465466</v>
      </c>
      <c r="P23" s="13">
        <f t="shared" si="10"/>
        <v>22.400613277676403</v>
      </c>
      <c r="Q23" s="12">
        <f t="shared" si="11"/>
        <v>200.56734584546135</v>
      </c>
      <c r="R23" s="46">
        <f t="shared" si="12"/>
        <v>0</v>
      </c>
      <c r="S23" s="12">
        <f t="shared" si="2"/>
        <v>200.56734584546135</v>
      </c>
      <c r="T23" s="73">
        <f t="shared" si="13"/>
        <v>22.400613277676403</v>
      </c>
      <c r="V23" s="56">
        <f t="shared" si="14"/>
        <v>31.864490350465466</v>
      </c>
      <c r="W23" s="12">
        <f t="shared" si="15"/>
        <v>285.30362883770584</v>
      </c>
      <c r="X23" s="46">
        <f t="shared" si="16"/>
        <v>8953.6542307678301</v>
      </c>
      <c r="Y23" s="12">
        <f t="shared" si="3"/>
        <v>286.55421666443624</v>
      </c>
      <c r="Z23" s="76">
        <f t="shared" si="17"/>
        <v>32.00416380607345</v>
      </c>
      <c r="AB23" s="56">
        <f t="shared" si="18"/>
        <v>28.457615912571566</v>
      </c>
      <c r="AC23" s="12">
        <f t="shared" si="19"/>
        <v>254.79965311316232</v>
      </c>
      <c r="AD23" s="46">
        <f t="shared" si="20"/>
        <v>0</v>
      </c>
      <c r="AE23" s="12">
        <f t="shared" si="4"/>
        <v>254.79965311316232</v>
      </c>
      <c r="AF23" s="76">
        <f t="shared" si="21"/>
        <v>28.457615912571566</v>
      </c>
      <c r="AH23" s="56">
        <f t="shared" si="22"/>
        <v>11.501539329746779</v>
      </c>
      <c r="AI23" s="12">
        <f t="shared" si="23"/>
        <v>12.566124122066826</v>
      </c>
      <c r="AJ23" s="12">
        <f t="shared" si="24"/>
        <v>0.44918004529840205</v>
      </c>
      <c r="AK23" s="86">
        <f t="shared" si="25"/>
        <v>24.516843497112006</v>
      </c>
      <c r="AL23" s="82">
        <f t="shared" si="26"/>
        <v>219.51533950298969</v>
      </c>
      <c r="AN23" s="13">
        <f>VLOOKUP(A23,'Source data'!AL:AM,2,FALSE)/3</f>
        <v>174.35430358691431</v>
      </c>
      <c r="AO23" s="79">
        <f t="shared" si="27"/>
        <v>19.47297707652961</v>
      </c>
    </row>
    <row r="24" spans="1:41" x14ac:dyDescent="0.25">
      <c r="A24" s="9" t="s">
        <v>45</v>
      </c>
      <c r="B24" s="21">
        <f>VLOOKUP(A24,'Source data'!V:W,2,FALSE)</f>
        <v>397.02253431860601</v>
      </c>
      <c r="C24" s="22"/>
      <c r="D24" s="55">
        <f>IF(ISNA(VLOOKUP(A24,'Source data'!AH:AI,2,FALSE)),0,VLOOKUP(A24,'Source data'!AH:AI,2,FALSE))/3</f>
        <v>6.6731548488398671</v>
      </c>
      <c r="E24" s="66">
        <f t="shared" si="5"/>
        <v>16.808000231756964</v>
      </c>
      <c r="F24" s="1">
        <f>SUMIF('Source data'!D:D,Working!A24,'Source data'!F:F)</f>
        <v>1.0847480122194464</v>
      </c>
      <c r="G24" s="1">
        <f>SUMIF('Source data'!D:D,Working!A24,'Source data'!G:G)</f>
        <v>1.9400884922517601E-2</v>
      </c>
      <c r="H24" s="1">
        <f>(804.75-F$51-G$51)*VLOOKUP(A24,'Source data'!J:K,2,FALSE)</f>
        <v>3.8619074749565172</v>
      </c>
      <c r="I24" s="1">
        <f t="shared" si="6"/>
        <v>4.9660563720984809</v>
      </c>
      <c r="J24" s="35">
        <f t="shared" si="7"/>
        <v>2.7322076669556203</v>
      </c>
      <c r="K24" s="32">
        <f t="shared" si="0"/>
        <v>4.8865954059294316E-2</v>
      </c>
      <c r="L24" s="32">
        <f t="shared" si="1"/>
        <v>9.7271745080781251</v>
      </c>
      <c r="M24" s="32">
        <f t="shared" si="8"/>
        <v>12.459382175033745</v>
      </c>
      <c r="N24" s="69">
        <f t="shared" si="9"/>
        <v>12.50824812909304</v>
      </c>
      <c r="P24" s="13">
        <f t="shared" si="10"/>
        <v>12.50824812909304</v>
      </c>
      <c r="Q24" s="12">
        <f t="shared" si="11"/>
        <v>4.9660563720984809</v>
      </c>
      <c r="R24" s="46">
        <f t="shared" si="12"/>
        <v>3768.5581666684202</v>
      </c>
      <c r="S24" s="12">
        <f t="shared" si="2"/>
        <v>7.4091788062099955</v>
      </c>
      <c r="T24" s="73">
        <f t="shared" si="13"/>
        <v>18.661859632038457</v>
      </c>
      <c r="V24" s="56">
        <f t="shared" si="14"/>
        <v>12.50824812909304</v>
      </c>
      <c r="W24" s="12">
        <f t="shared" si="15"/>
        <v>4.9660563720984809</v>
      </c>
      <c r="X24" s="46">
        <f t="shared" si="16"/>
        <v>397.02253431860601</v>
      </c>
      <c r="Y24" s="12">
        <f t="shared" si="3"/>
        <v>5.0215098814210002</v>
      </c>
      <c r="Z24" s="76">
        <f t="shared" si="17"/>
        <v>12.647921584701026</v>
      </c>
      <c r="AB24" s="56">
        <f t="shared" si="18"/>
        <v>12.50824812909304</v>
      </c>
      <c r="AC24" s="12">
        <f t="shared" si="19"/>
        <v>4.9660563720984809</v>
      </c>
      <c r="AD24" s="46">
        <f t="shared" si="20"/>
        <v>1707.0984767413859</v>
      </c>
      <c r="AE24" s="12">
        <f t="shared" si="4"/>
        <v>5.6855203685456202</v>
      </c>
      <c r="AF24" s="76">
        <f t="shared" si="21"/>
        <v>14.320397149001762</v>
      </c>
      <c r="AH24" s="56">
        <f t="shared" si="22"/>
        <v>9.7008024733947433</v>
      </c>
      <c r="AI24" s="12">
        <f t="shared" si="23"/>
        <v>4.9837528700134985</v>
      </c>
      <c r="AJ24" s="12">
        <f t="shared" si="24"/>
        <v>4.8865954059294316E-2</v>
      </c>
      <c r="AK24" s="86">
        <f t="shared" si="25"/>
        <v>14.733421297467537</v>
      </c>
      <c r="AL24" s="82">
        <f t="shared" si="26"/>
        <v>5.8495002627042858</v>
      </c>
      <c r="AN24" s="13">
        <f>VLOOKUP(A24,'Source data'!AL:AM,2,FALSE)/3</f>
        <v>6.3897620292560662</v>
      </c>
      <c r="AO24" s="79">
        <f t="shared" si="27"/>
        <v>16.094204930263118</v>
      </c>
    </row>
    <row r="25" spans="1:41" x14ac:dyDescent="0.25">
      <c r="A25" s="9" t="s">
        <v>46</v>
      </c>
      <c r="B25" s="21">
        <f>VLOOKUP(A25,'Source data'!V:W,2,FALSE)</f>
        <v>1322.13472322504</v>
      </c>
      <c r="C25" s="22"/>
      <c r="D25" s="55">
        <f>IF(ISNA(VLOOKUP(A25,'Source data'!AH:AI,2,FALSE)),0,VLOOKUP(A25,'Source data'!AH:AI,2,FALSE))/3</f>
        <v>21.548822215746835</v>
      </c>
      <c r="E25" s="66">
        <f t="shared" si="5"/>
        <v>16.298507131847725</v>
      </c>
      <c r="F25" s="1">
        <f>SUMIF('Source data'!D:D,Working!A25,'Source data'!F:F)</f>
        <v>4.7441580192358046</v>
      </c>
      <c r="G25" s="1">
        <f>SUMIF('Source data'!D:D,Working!A25,'Source data'!G:G)</f>
        <v>7.1714408504166494E-2</v>
      </c>
      <c r="H25" s="1">
        <f>(804.75-F$51-G$51)*VLOOKUP(A25,'Source data'!J:K,2,FALSE)</f>
        <v>14.274678062551143</v>
      </c>
      <c r="I25" s="1">
        <f t="shared" si="6"/>
        <v>19.090550490291115</v>
      </c>
      <c r="J25" s="35">
        <f t="shared" si="7"/>
        <v>3.5882561254147647</v>
      </c>
      <c r="K25" s="32">
        <f t="shared" si="0"/>
        <v>5.4241377406105698E-2</v>
      </c>
      <c r="L25" s="32">
        <f t="shared" si="1"/>
        <v>10.79668948390629</v>
      </c>
      <c r="M25" s="32">
        <f t="shared" si="8"/>
        <v>14.384945609321054</v>
      </c>
      <c r="N25" s="69">
        <f t="shared" si="9"/>
        <v>14.43918698672716</v>
      </c>
      <c r="P25" s="13">
        <f t="shared" si="10"/>
        <v>14.43918698672716</v>
      </c>
      <c r="Q25" s="12">
        <f t="shared" si="11"/>
        <v>19.090550490291111</v>
      </c>
      <c r="R25" s="46">
        <f t="shared" si="12"/>
        <v>10003.916019296088</v>
      </c>
      <c r="S25" s="12">
        <f t="shared" si="2"/>
        <v>25.575999453738216</v>
      </c>
      <c r="T25" s="73">
        <f t="shared" si="13"/>
        <v>19.344472998448687</v>
      </c>
      <c r="V25" s="56">
        <f t="shared" si="14"/>
        <v>14.439186986727162</v>
      </c>
      <c r="W25" s="12">
        <f t="shared" si="15"/>
        <v>19.090550490291115</v>
      </c>
      <c r="X25" s="46">
        <f t="shared" si="16"/>
        <v>1322.13472322504</v>
      </c>
      <c r="Y25" s="12">
        <f t="shared" si="3"/>
        <v>19.275217615863262</v>
      </c>
      <c r="Z25" s="76">
        <f t="shared" si="17"/>
        <v>14.578860442335145</v>
      </c>
      <c r="AB25" s="56">
        <f t="shared" si="18"/>
        <v>14.439186986727162</v>
      </c>
      <c r="AC25" s="12">
        <f t="shared" si="19"/>
        <v>19.090550490291115</v>
      </c>
      <c r="AD25" s="46">
        <f t="shared" si="20"/>
        <v>2458.2717254557169</v>
      </c>
      <c r="AE25" s="12">
        <f t="shared" si="4"/>
        <v>20.126599683730419</v>
      </c>
      <c r="AF25" s="76">
        <f t="shared" si="21"/>
        <v>15.222805460124565</v>
      </c>
      <c r="AH25" s="56">
        <f t="shared" si="22"/>
        <v>9.4067465562346069</v>
      </c>
      <c r="AI25" s="12">
        <f t="shared" si="23"/>
        <v>5.7539782437284224</v>
      </c>
      <c r="AJ25" s="12">
        <f t="shared" si="24"/>
        <v>5.4241377406105698E-2</v>
      </c>
      <c r="AK25" s="86">
        <f t="shared" si="25"/>
        <v>15.214966177369135</v>
      </c>
      <c r="AL25" s="82">
        <f t="shared" si="26"/>
        <v>20.116235095794288</v>
      </c>
      <c r="AN25" s="13">
        <f>VLOOKUP(A25,'Source data'!AL:AM,2,FALSE)/3</f>
        <v>20.642761066174732</v>
      </c>
      <c r="AO25" s="79">
        <f t="shared" si="27"/>
        <v>15.61320544991173</v>
      </c>
    </row>
    <row r="26" spans="1:41" x14ac:dyDescent="0.25">
      <c r="A26" s="9" t="s">
        <v>47</v>
      </c>
      <c r="B26" s="21">
        <f>VLOOKUP(A26,'Source data'!V:W,2,FALSE)</f>
        <v>2693.3725889105199</v>
      </c>
      <c r="C26" s="22"/>
      <c r="D26" s="55">
        <f>IF(ISNA(VLOOKUP(A26,'Source data'!AH:AI,2,FALSE)),0,VLOOKUP(A26,'Source data'!AH:AI,2,FALSE))/3</f>
        <v>59.03454186688333</v>
      </c>
      <c r="E26" s="66">
        <f t="shared" si="5"/>
        <v>21.918446081298779</v>
      </c>
      <c r="F26" s="1">
        <f>SUMIF('Source data'!D:D,Working!A26,'Source data'!F:F)</f>
        <v>12.930354666026719</v>
      </c>
      <c r="G26" s="1">
        <f>SUMIF('Source data'!D:D,Working!A26,'Source data'!G:G)</f>
        <v>0.14443631012549199</v>
      </c>
      <c r="H26" s="1">
        <f>(804.75-F$51-G$51)*VLOOKUP(A26,'Source data'!J:K,2,FALSE)</f>
        <v>28.746753942221087</v>
      </c>
      <c r="I26" s="1">
        <f t="shared" si="6"/>
        <v>41.821544918373299</v>
      </c>
      <c r="J26" s="35">
        <f t="shared" si="7"/>
        <v>4.8008042850310213</v>
      </c>
      <c r="K26" s="32">
        <f t="shared" si="0"/>
        <v>5.36265612563901E-2</v>
      </c>
      <c r="L26" s="32">
        <f t="shared" si="1"/>
        <v>10.673144168980077</v>
      </c>
      <c r="M26" s="32">
        <f t="shared" si="8"/>
        <v>15.473948454011097</v>
      </c>
      <c r="N26" s="69">
        <f t="shared" si="9"/>
        <v>15.527575015267487</v>
      </c>
      <c r="P26" s="13">
        <f t="shared" si="10"/>
        <v>15.527575015267487</v>
      </c>
      <c r="Q26" s="12">
        <f t="shared" si="11"/>
        <v>41.821544918373299</v>
      </c>
      <c r="R26" s="46">
        <f t="shared" si="12"/>
        <v>17446.279947138552</v>
      </c>
      <c r="S26" s="12">
        <f t="shared" si="2"/>
        <v>53.131811616027882</v>
      </c>
      <c r="T26" s="73">
        <f t="shared" si="13"/>
        <v>19.726870257308111</v>
      </c>
      <c r="V26" s="56">
        <f t="shared" si="14"/>
        <v>15.527575015267489</v>
      </c>
      <c r="W26" s="12">
        <f t="shared" si="15"/>
        <v>41.821544918373299</v>
      </c>
      <c r="X26" s="46">
        <f t="shared" si="16"/>
        <v>2693.3725889105199</v>
      </c>
      <c r="Y26" s="12">
        <f t="shared" si="3"/>
        <v>42.197737575106252</v>
      </c>
      <c r="Z26" s="76">
        <f t="shared" si="17"/>
        <v>15.667248470875471</v>
      </c>
      <c r="AB26" s="56">
        <f t="shared" si="18"/>
        <v>15.527575015267489</v>
      </c>
      <c r="AC26" s="12">
        <f t="shared" si="19"/>
        <v>41.821544918373299</v>
      </c>
      <c r="AD26" s="46">
        <f t="shared" si="20"/>
        <v>17212.99694851003</v>
      </c>
      <c r="AE26" s="12">
        <f t="shared" si="4"/>
        <v>49.076036527461383</v>
      </c>
      <c r="AF26" s="76">
        <f t="shared" si="21"/>
        <v>18.221035117652566</v>
      </c>
      <c r="AH26" s="56">
        <f t="shared" si="22"/>
        <v>12.650316101061023</v>
      </c>
      <c r="AI26" s="12">
        <f t="shared" si="23"/>
        <v>6.1895793816044389</v>
      </c>
      <c r="AJ26" s="12">
        <f t="shared" si="24"/>
        <v>5.36265612563901E-2</v>
      </c>
      <c r="AK26" s="86">
        <f t="shared" si="25"/>
        <v>18.893522043921852</v>
      </c>
      <c r="AL26" s="82">
        <f t="shared" si="26"/>
        <v>50.887294381075776</v>
      </c>
      <c r="AN26" s="13">
        <f>VLOOKUP(A26,'Source data'!AL:AM,2,FALSE)/3</f>
        <v>56.500292003734671</v>
      </c>
      <c r="AO26" s="79">
        <f t="shared" si="27"/>
        <v>20.977525440172862</v>
      </c>
    </row>
    <row r="27" spans="1:41" x14ac:dyDescent="0.25">
      <c r="A27" s="9" t="s">
        <v>48</v>
      </c>
      <c r="B27" s="21">
        <f>VLOOKUP(A27,'Source data'!V:W,2,FALSE)</f>
        <v>295.16612729774602</v>
      </c>
      <c r="C27" s="22"/>
      <c r="D27" s="55">
        <f>IF(ISNA(VLOOKUP(A27,'Source data'!AH:AI,2,FALSE)),0,VLOOKUP(A27,'Source data'!AH:AI,2,FALSE))/3</f>
        <v>2.3855558290004599</v>
      </c>
      <c r="E27" s="66">
        <f t="shared" si="5"/>
        <v>8.0820785597598519</v>
      </c>
      <c r="F27" s="1">
        <f>SUMIF('Source data'!D:D,Working!A27,'Source data'!F:F)</f>
        <v>6.7313803786378799</v>
      </c>
      <c r="G27" s="1">
        <f>SUMIF('Source data'!D:D,Working!A27,'Source data'!G:G)</f>
        <v>1.53999013925221E-2</v>
      </c>
      <c r="H27" s="1">
        <f>(804.75-F$51-G$51)*VLOOKUP(A27,'Source data'!J:K,2,FALSE)</f>
        <v>2.3337539175222073</v>
      </c>
      <c r="I27" s="1">
        <f t="shared" si="6"/>
        <v>9.080534197552609</v>
      </c>
      <c r="J27" s="35">
        <f t="shared" si="7"/>
        <v>22.805395863894855</v>
      </c>
      <c r="K27" s="32">
        <f t="shared" si="0"/>
        <v>5.2173674308460184E-2</v>
      </c>
      <c r="L27" s="32">
        <f t="shared" si="1"/>
        <v>7.9065776919858264</v>
      </c>
      <c r="M27" s="32">
        <f t="shared" si="8"/>
        <v>30.711973555880682</v>
      </c>
      <c r="N27" s="69">
        <f t="shared" si="9"/>
        <v>30.764147230189142</v>
      </c>
      <c r="P27" s="13">
        <f t="shared" si="10"/>
        <v>22.003606906686461</v>
      </c>
      <c r="Q27" s="12">
        <f t="shared" si="11"/>
        <v>6.4947194372285795</v>
      </c>
      <c r="R27" s="46">
        <f t="shared" si="12"/>
        <v>0</v>
      </c>
      <c r="S27" s="12">
        <f t="shared" si="2"/>
        <v>6.4947194372285795</v>
      </c>
      <c r="T27" s="73">
        <f t="shared" si="13"/>
        <v>22.003606906686461</v>
      </c>
      <c r="V27" s="56">
        <f t="shared" si="14"/>
        <v>27.38751556481553</v>
      </c>
      <c r="W27" s="12">
        <f t="shared" si="15"/>
        <v>8.0838669055733412</v>
      </c>
      <c r="X27" s="46">
        <f t="shared" si="16"/>
        <v>295.16612729774602</v>
      </c>
      <c r="Y27" s="12">
        <f t="shared" si="3"/>
        <v>8.1250937785514434</v>
      </c>
      <c r="Z27" s="76">
        <f t="shared" si="17"/>
        <v>27.527189020423513</v>
      </c>
      <c r="AB27" s="56">
        <f t="shared" si="18"/>
        <v>11.819680057318802</v>
      </c>
      <c r="AC27" s="12">
        <f t="shared" si="19"/>
        <v>3.4887691884171912</v>
      </c>
      <c r="AD27" s="46">
        <f t="shared" si="20"/>
        <v>0</v>
      </c>
      <c r="AE27" s="12">
        <f t="shared" si="4"/>
        <v>3.4887691884171912</v>
      </c>
      <c r="AF27" s="76">
        <f t="shared" si="21"/>
        <v>11.819680057318802</v>
      </c>
      <c r="AH27" s="56">
        <f t="shared" si="22"/>
        <v>4.6646029629720829</v>
      </c>
      <c r="AI27" s="12">
        <f t="shared" si="23"/>
        <v>12.284789422352274</v>
      </c>
      <c r="AJ27" s="12">
        <f t="shared" si="24"/>
        <v>5.2173674308460184E-2</v>
      </c>
      <c r="AK27" s="86">
        <f t="shared" si="25"/>
        <v>17.001566059632818</v>
      </c>
      <c r="AL27" s="82">
        <f t="shared" si="26"/>
        <v>5.018286411818619</v>
      </c>
      <c r="AN27" s="13">
        <f>VLOOKUP(A27,'Source data'!AL:AM,2,FALSE)/3</f>
        <v>2.2927113837335833</v>
      </c>
      <c r="AO27" s="79">
        <f t="shared" si="27"/>
        <v>7.7675287632880465</v>
      </c>
    </row>
    <row r="28" spans="1:41" x14ac:dyDescent="0.25">
      <c r="A28" s="8" t="s">
        <v>64</v>
      </c>
      <c r="B28" s="21"/>
      <c r="C28" s="22"/>
      <c r="D28" s="55"/>
      <c r="E28" s="66"/>
      <c r="F28" s="1"/>
      <c r="G28" s="1"/>
      <c r="J28" s="35"/>
      <c r="K28" s="32"/>
      <c r="L28" s="32"/>
      <c r="M28" s="32"/>
      <c r="N28" s="69"/>
      <c r="Q28" s="12"/>
      <c r="R28" s="47"/>
      <c r="S28" s="12"/>
      <c r="W28" s="12"/>
      <c r="X28" s="47"/>
      <c r="Y28" s="12"/>
      <c r="AC28" s="12"/>
      <c r="AD28" s="47"/>
      <c r="AE28" s="12"/>
      <c r="AH28" s="56"/>
      <c r="AI28" s="12"/>
      <c r="AJ28" s="12"/>
      <c r="AK28" s="86"/>
      <c r="AL28" s="82"/>
    </row>
    <row r="29" spans="1:41" x14ac:dyDescent="0.25">
      <c r="A29" s="9" t="s">
        <v>7</v>
      </c>
      <c r="B29" s="21"/>
      <c r="C29" s="23">
        <f>IF(ISNA(VLOOKUP(A29,'Source data'!Z:AA,2,FALSE)),0,VLOOKUP(A29,'Source data'!Z:AA,2,FALSE))+IF(ISNA(VLOOKUP(A29,'Source data'!AD:AE,2,FALSE)),0,VLOOKUP(A29,'Source data'!AD:AE,2,FALSE))</f>
        <v>10924.4699482694</v>
      </c>
      <c r="D29" s="55">
        <f>IF(ISNA(VLOOKUP(A29,'Source data'!AH:AI,2,FALSE)),0,VLOOKUP(A29,'Source data'!AH:AI,2,FALSE))/3</f>
        <v>27.585612327058698</v>
      </c>
      <c r="E29" s="66">
        <f>D29*1000/C29</f>
        <v>2.5251213521282718</v>
      </c>
      <c r="F29" s="1">
        <f>SUMIF('Source data'!D:D,Working!A29,'Source data'!F:F)</f>
        <v>29.761879063315199</v>
      </c>
      <c r="G29" s="1">
        <f>SUMIF('Source data'!D:D,Working!A29,'Source data'!G:G)</f>
        <v>12.64135532135621</v>
      </c>
      <c r="H29" s="1"/>
      <c r="I29" s="1">
        <f t="shared" ref="I29:I37" si="28">F29+G29+H29</f>
        <v>42.403234384671407</v>
      </c>
      <c r="J29" s="35">
        <f>F29*1000/$C29</f>
        <v>2.7243316338684176</v>
      </c>
      <c r="K29" s="32">
        <f t="shared" ref="K29:K37" si="29">G29*1000/$C29</f>
        <v>1.1571596041928598</v>
      </c>
      <c r="L29" s="32">
        <f t="shared" ref="L29:L37" si="30">H29*1000/$C29</f>
        <v>0</v>
      </c>
      <c r="M29" s="32">
        <f t="shared" ref="M29:M37" si="31">J29+L29</f>
        <v>2.7243316338684176</v>
      </c>
      <c r="N29" s="69">
        <f t="shared" ref="N29:N37" si="32">M29+K29</f>
        <v>3.8814912380612774</v>
      </c>
      <c r="P29" s="13">
        <f>N29</f>
        <v>3.8814912380612774</v>
      </c>
      <c r="Q29" s="12">
        <f>P29*C29/1000</f>
        <v>42.403234384671414</v>
      </c>
      <c r="R29" s="47"/>
      <c r="S29" s="12">
        <f>Q29</f>
        <v>42.403234384671414</v>
      </c>
      <c r="T29" s="73">
        <f>S29*1000/C29</f>
        <v>3.8814912380612778</v>
      </c>
      <c r="V29" s="13">
        <f>N29</f>
        <v>3.8814912380612774</v>
      </c>
      <c r="W29" s="12">
        <f>V29*C29/1000</f>
        <v>42.403234384671414</v>
      </c>
      <c r="X29" s="47"/>
      <c r="Y29" s="12">
        <f>W29</f>
        <v>42.403234384671414</v>
      </c>
      <c r="Z29" s="76">
        <f>Y29*1000/C29</f>
        <v>3.8814912380612778</v>
      </c>
      <c r="AB29" s="56">
        <f>N29</f>
        <v>3.8814912380612774</v>
      </c>
      <c r="AC29" s="12">
        <f>AB29*C29/1000</f>
        <v>42.403234384671414</v>
      </c>
      <c r="AD29" s="47"/>
      <c r="AE29" s="12">
        <f>AC29</f>
        <v>42.403234384671414</v>
      </c>
      <c r="AF29" s="76">
        <f>AE29*1000/C29</f>
        <v>3.8814912380612778</v>
      </c>
      <c r="AH29" s="56">
        <f t="shared" ref="AH29:AH37" si="33">(1-2*AG$3)*E29*(804.75-G$51)/804.75</f>
        <v>1.4573835745233834</v>
      </c>
      <c r="AI29" s="12">
        <f t="shared" si="23"/>
        <v>1.089732653547367</v>
      </c>
      <c r="AJ29" s="12">
        <f t="shared" ref="AJ29:AJ37" si="34">K29</f>
        <v>1.1571596041928598</v>
      </c>
      <c r="AK29" s="86">
        <f t="shared" ref="AK29:AK37" si="35">SUM(AH29:AJ29)</f>
        <v>3.7042758322636105</v>
      </c>
      <c r="AL29" s="82">
        <f>AK29*C29/1000</f>
        <v>40.467250009664426</v>
      </c>
      <c r="AN29" s="13">
        <f>VLOOKUP(A29,'Source data'!AL:AM,2,FALSE)/3</f>
        <v>39.582801405516669</v>
      </c>
      <c r="AO29" s="79">
        <f>AN29*1000/C29</f>
        <v>3.6233155103133567</v>
      </c>
    </row>
    <row r="30" spans="1:41" x14ac:dyDescent="0.25">
      <c r="A30" s="9" t="s">
        <v>14</v>
      </c>
      <c r="B30" s="21"/>
      <c r="C30" s="23">
        <f>IF(ISNA(VLOOKUP(A30,'Source data'!Z:AA,2,FALSE)),0,VLOOKUP(A30,'Source data'!Z:AA,2,FALSE))+IF(ISNA(VLOOKUP(A30,'Source data'!AD:AE,2,FALSE)),0,VLOOKUP(A30,'Source data'!AD:AE,2,FALSE))</f>
        <v>8067.1962345651327</v>
      </c>
      <c r="D30" s="55">
        <f>IF(ISNA(VLOOKUP(A30,'Source data'!AH:AI,2,FALSE)),0,VLOOKUP(A30,'Source data'!AH:AI,2,FALSE))/3</f>
        <v>7.1942112407447665</v>
      </c>
      <c r="E30" s="66">
        <f t="shared" ref="E30:E37" si="36">D30*1000/C30</f>
        <v>0.89178582391736938</v>
      </c>
      <c r="F30" s="1">
        <f>SUMIF('Source data'!D:D,Working!A30,'Source data'!F:F)</f>
        <v>6.4998465622866606</v>
      </c>
      <c r="G30" s="1">
        <f>SUMIF('Source data'!D:D,Working!A30,'Source data'!G:G)</f>
        <v>1.31917910619135</v>
      </c>
      <c r="H30" s="1"/>
      <c r="I30" s="1">
        <f t="shared" si="28"/>
        <v>7.8190256684780106</v>
      </c>
      <c r="J30" s="35">
        <f t="shared" ref="J30:J37" si="37">F30*1000/$C30</f>
        <v>0.80571320856645046</v>
      </c>
      <c r="K30" s="32">
        <f t="shared" si="29"/>
        <v>0.16352386477709888</v>
      </c>
      <c r="L30" s="32">
        <f t="shared" si="30"/>
        <v>0</v>
      </c>
      <c r="M30" s="32">
        <f t="shared" si="31"/>
        <v>0.80571320856645046</v>
      </c>
      <c r="N30" s="69">
        <f t="shared" si="32"/>
        <v>0.96923707334354936</v>
      </c>
      <c r="P30" s="13">
        <f t="shared" ref="P30:P37" si="38">N30</f>
        <v>0.96923707334354936</v>
      </c>
      <c r="Q30" s="12">
        <f t="shared" ref="Q30:Q37" si="39">P30*C30/1000</f>
        <v>7.8190256684780106</v>
      </c>
      <c r="R30" s="47"/>
      <c r="S30" s="12">
        <f t="shared" ref="S30:S37" si="40">Q30</f>
        <v>7.8190256684780106</v>
      </c>
      <c r="T30" s="73">
        <f t="shared" ref="T30:T37" si="41">S30*1000/C30</f>
        <v>0.96923707334354936</v>
      </c>
      <c r="V30" s="13">
        <f t="shared" ref="V30:V37" si="42">N30</f>
        <v>0.96923707334354936</v>
      </c>
      <c r="W30" s="12">
        <f t="shared" ref="W30:W37" si="43">V30*C30/1000</f>
        <v>7.8190256684780106</v>
      </c>
      <c r="X30" s="47"/>
      <c r="Y30" s="12">
        <f t="shared" ref="Y30:Y37" si="44">W30</f>
        <v>7.8190256684780106</v>
      </c>
      <c r="Z30" s="76">
        <f t="shared" ref="Z30:Z37" si="45">Y30*1000/C30</f>
        <v>0.96923707334354936</v>
      </c>
      <c r="AB30" s="56">
        <f t="shared" ref="AB30:AB37" si="46">N30</f>
        <v>0.96923707334354936</v>
      </c>
      <c r="AC30" s="12">
        <f t="shared" ref="AC30:AC37" si="47">AB30*C30/1000</f>
        <v>7.8190256684780106</v>
      </c>
      <c r="AD30" s="47"/>
      <c r="AE30" s="12">
        <f t="shared" ref="AE30:AE37" si="48">AC30</f>
        <v>7.8190256684780106</v>
      </c>
      <c r="AF30" s="76">
        <f t="shared" ref="AF30:AF37" si="49">AE30*1000/C30</f>
        <v>0.96923707334354936</v>
      </c>
      <c r="AH30" s="56">
        <f t="shared" si="33"/>
        <v>0.51469764440214316</v>
      </c>
      <c r="AI30" s="12">
        <f t="shared" si="23"/>
        <v>0.32228528342658019</v>
      </c>
      <c r="AJ30" s="12">
        <f t="shared" si="34"/>
        <v>0.16352386477709888</v>
      </c>
      <c r="AK30" s="86">
        <f t="shared" si="35"/>
        <v>1.0005067926058222</v>
      </c>
      <c r="AL30" s="82">
        <f t="shared" ref="AL30:AL37" si="50">AK30*C30/1000</f>
        <v>8.0712846299665273</v>
      </c>
      <c r="AN30" s="13">
        <f>VLOOKUP(A30,'Source data'!AL:AM,2,FALSE)/3</f>
        <v>8.3468545273518</v>
      </c>
      <c r="AO30" s="79">
        <f t="shared" ref="AO30:AO37" si="51">AN30*1000/C30</f>
        <v>1.034666107611022</v>
      </c>
    </row>
    <row r="31" spans="1:41" x14ac:dyDescent="0.25">
      <c r="A31" s="9" t="s">
        <v>19</v>
      </c>
      <c r="B31" s="21"/>
      <c r="C31" s="23">
        <f>IF(ISNA(VLOOKUP(A31,'Source data'!Z:AA,2,FALSE)),0,VLOOKUP(A31,'Source data'!Z:AA,2,FALSE))+IF(ISNA(VLOOKUP(A31,'Source data'!AD:AE,2,FALSE)),0,VLOOKUP(A31,'Source data'!AD:AE,2,FALSE))</f>
        <v>11702.629155963419</v>
      </c>
      <c r="D31" s="55">
        <f>IF(ISNA(VLOOKUP(A31,'Source data'!AH:AI,2,FALSE)),0,VLOOKUP(A31,'Source data'!AH:AI,2,FALSE))/3</f>
        <v>92.186395930215326</v>
      </c>
      <c r="E31" s="66">
        <f t="shared" si="36"/>
        <v>7.8774089737979116</v>
      </c>
      <c r="F31" s="1">
        <f>SUMIF('Source data'!D:D,Working!A31,'Source data'!F:F)</f>
        <v>38.259960845291907</v>
      </c>
      <c r="G31" s="1">
        <f>SUMIF('Source data'!D:D,Working!A31,'Source data'!G:G)</f>
        <v>5.2011144508288396</v>
      </c>
      <c r="H31" s="1"/>
      <c r="I31" s="1">
        <f t="shared" si="28"/>
        <v>43.461075296120747</v>
      </c>
      <c r="J31" s="35">
        <f t="shared" si="37"/>
        <v>3.2693474547807417</v>
      </c>
      <c r="K31" s="32">
        <f t="shared" si="29"/>
        <v>0.44443982471908533</v>
      </c>
      <c r="L31" s="32">
        <f t="shared" si="30"/>
        <v>0</v>
      </c>
      <c r="M31" s="32">
        <f t="shared" si="31"/>
        <v>3.2693474547807417</v>
      </c>
      <c r="N31" s="69">
        <f t="shared" si="32"/>
        <v>3.7137872794998272</v>
      </c>
      <c r="P31" s="13">
        <f t="shared" si="38"/>
        <v>3.7137872794998272</v>
      </c>
      <c r="Q31" s="12">
        <f t="shared" si="39"/>
        <v>43.461075296120747</v>
      </c>
      <c r="R31" s="47"/>
      <c r="S31" s="12">
        <f t="shared" si="40"/>
        <v>43.461075296120747</v>
      </c>
      <c r="T31" s="73">
        <f t="shared" si="41"/>
        <v>3.7137872794998272</v>
      </c>
      <c r="V31" s="13">
        <f t="shared" si="42"/>
        <v>3.7137872794998272</v>
      </c>
      <c r="W31" s="12">
        <f t="shared" si="43"/>
        <v>43.461075296120747</v>
      </c>
      <c r="X31" s="47"/>
      <c r="Y31" s="12">
        <f t="shared" si="44"/>
        <v>43.461075296120747</v>
      </c>
      <c r="Z31" s="76">
        <f t="shared" si="45"/>
        <v>3.7137872794998272</v>
      </c>
      <c r="AB31" s="56">
        <f t="shared" si="46"/>
        <v>3.7137872794998272</v>
      </c>
      <c r="AC31" s="12">
        <f t="shared" si="47"/>
        <v>43.461075296120747</v>
      </c>
      <c r="AD31" s="47"/>
      <c r="AE31" s="12">
        <f t="shared" si="48"/>
        <v>43.461075296120747</v>
      </c>
      <c r="AF31" s="76">
        <f t="shared" si="49"/>
        <v>3.7137872794998272</v>
      </c>
      <c r="AH31" s="56">
        <f t="shared" si="33"/>
        <v>4.5464771182343524</v>
      </c>
      <c r="AI31" s="12">
        <f t="shared" si="23"/>
        <v>1.3077389819122969</v>
      </c>
      <c r="AJ31" s="12">
        <f t="shared" si="34"/>
        <v>0.44443982471908533</v>
      </c>
      <c r="AK31" s="86">
        <f t="shared" si="35"/>
        <v>6.2986559248657343</v>
      </c>
      <c r="AL31" s="82">
        <f t="shared" si="50"/>
        <v>73.710834469715479</v>
      </c>
      <c r="AN31" s="13">
        <f>VLOOKUP(A31,'Source data'!AL:AM,2,FALSE)/3</f>
        <v>95.257828072231334</v>
      </c>
      <c r="AO31" s="79">
        <f t="shared" si="51"/>
        <v>8.1398655637728989</v>
      </c>
    </row>
    <row r="32" spans="1:41" x14ac:dyDescent="0.25">
      <c r="A32" s="9" t="s">
        <v>21</v>
      </c>
      <c r="B32" s="21"/>
      <c r="C32" s="23">
        <f>IF(ISNA(VLOOKUP(A32,'Source data'!Z:AA,2,FALSE)),0,VLOOKUP(A32,'Source data'!Z:AA,2,FALSE))+IF(ISNA(VLOOKUP(A32,'Source data'!AD:AE,2,FALSE)),0,VLOOKUP(A32,'Source data'!AD:AE,2,FALSE))</f>
        <v>923.90566666670895</v>
      </c>
      <c r="D32" s="55">
        <f>IF(ISNA(VLOOKUP(A32,'Source data'!AH:AI,2,FALSE)),0,VLOOKUP(A32,'Source data'!AH:AI,2,FALSE))/3</f>
        <v>0</v>
      </c>
      <c r="E32" s="66">
        <f t="shared" si="36"/>
        <v>0</v>
      </c>
      <c r="F32" s="1">
        <f>SUMIF('Source data'!D:D,Working!A32,'Source data'!F:F)</f>
        <v>0.43211669456201302</v>
      </c>
      <c r="G32" s="1">
        <f>SUMIF('Source data'!D:D,Working!A32,'Source data'!G:G)</f>
        <v>0.135514101461678</v>
      </c>
      <c r="H32" s="1"/>
      <c r="I32" s="1">
        <f t="shared" si="28"/>
        <v>0.56763079602369104</v>
      </c>
      <c r="J32" s="35">
        <f t="shared" si="37"/>
        <v>0.46770650960613214</v>
      </c>
      <c r="K32" s="32">
        <f t="shared" si="29"/>
        <v>0.14667525738919787</v>
      </c>
      <c r="L32" s="32">
        <f t="shared" si="30"/>
        <v>0</v>
      </c>
      <c r="M32" s="32">
        <f t="shared" si="31"/>
        <v>0.46770650960613214</v>
      </c>
      <c r="N32" s="69">
        <f t="shared" si="32"/>
        <v>0.61438176699532998</v>
      </c>
      <c r="P32" s="13">
        <f t="shared" si="38"/>
        <v>0.61438176699532998</v>
      </c>
      <c r="Q32" s="12">
        <f t="shared" si="39"/>
        <v>0.56763079602369104</v>
      </c>
      <c r="R32" s="47"/>
      <c r="S32" s="12">
        <f t="shared" si="40"/>
        <v>0.56763079602369104</v>
      </c>
      <c r="T32" s="73">
        <f t="shared" si="41"/>
        <v>0.61438176699532998</v>
      </c>
      <c r="V32" s="13">
        <f t="shared" si="42"/>
        <v>0.61438176699532998</v>
      </c>
      <c r="W32" s="12">
        <f t="shared" si="43"/>
        <v>0.56763079602369104</v>
      </c>
      <c r="X32" s="47"/>
      <c r="Y32" s="12">
        <f t="shared" si="44"/>
        <v>0.56763079602369104</v>
      </c>
      <c r="Z32" s="76">
        <f t="shared" si="45"/>
        <v>0.61438176699532998</v>
      </c>
      <c r="AB32" s="56">
        <f t="shared" si="46"/>
        <v>0.61438176699532998</v>
      </c>
      <c r="AC32" s="12">
        <f t="shared" si="47"/>
        <v>0.56763079602369104</v>
      </c>
      <c r="AD32" s="47"/>
      <c r="AE32" s="12">
        <f t="shared" si="48"/>
        <v>0.56763079602369104</v>
      </c>
      <c r="AF32" s="76">
        <f t="shared" si="49"/>
        <v>0.61438176699532998</v>
      </c>
      <c r="AH32" s="56">
        <f t="shared" si="33"/>
        <v>0</v>
      </c>
      <c r="AI32" s="12">
        <f t="shared" si="23"/>
        <v>0.18708260384245287</v>
      </c>
      <c r="AJ32" s="12">
        <f t="shared" si="34"/>
        <v>0.14667525738919787</v>
      </c>
      <c r="AK32" s="86">
        <f t="shared" si="35"/>
        <v>0.33375786123165074</v>
      </c>
      <c r="AL32" s="82">
        <f t="shared" si="50"/>
        <v>0.3083607792864832</v>
      </c>
      <c r="AN32" s="13">
        <f>VLOOKUP(A32,'Source data'!AL:AM,2,FALSE)/3</f>
        <v>0.13551410146167867</v>
      </c>
      <c r="AO32" s="79">
        <f t="shared" si="51"/>
        <v>0.14667525738919862</v>
      </c>
    </row>
    <row r="33" spans="1:41" x14ac:dyDescent="0.25">
      <c r="A33" s="9" t="s">
        <v>22</v>
      </c>
      <c r="B33" s="21"/>
      <c r="C33" s="23">
        <f>IF(ISNA(VLOOKUP(A33,'Source data'!Z:AA,2,FALSE)),0,VLOOKUP(A33,'Source data'!Z:AA,2,FALSE))+IF(ISNA(VLOOKUP(A33,'Source data'!AD:AE,2,FALSE)),0,VLOOKUP(A33,'Source data'!AD:AE,2,FALSE))</f>
        <v>5394.8643271294904</v>
      </c>
      <c r="D33" s="55">
        <f>IF(ISNA(VLOOKUP(A33,'Source data'!AH:AI,2,FALSE)),0,VLOOKUP(A33,'Source data'!AH:AI,2,FALSE))/3</f>
        <v>0</v>
      </c>
      <c r="E33" s="66">
        <f t="shared" si="36"/>
        <v>0</v>
      </c>
      <c r="F33" s="1">
        <f>SUMIF('Source data'!D:D,Working!A33,'Source data'!F:F)</f>
        <v>4.2540484393533031</v>
      </c>
      <c r="G33" s="1">
        <f>SUMIF('Source data'!D:D,Working!A33,'Source data'!G:G)</f>
        <v>0.79129311376250799</v>
      </c>
      <c r="H33" s="1"/>
      <c r="I33" s="1">
        <f t="shared" si="28"/>
        <v>5.0453415531158115</v>
      </c>
      <c r="J33" s="35">
        <f t="shared" si="37"/>
        <v>0.78853668626302698</v>
      </c>
      <c r="K33" s="32">
        <f t="shared" si="29"/>
        <v>0.14667525738938106</v>
      </c>
      <c r="L33" s="32">
        <f t="shared" si="30"/>
        <v>0</v>
      </c>
      <c r="M33" s="32">
        <f t="shared" si="31"/>
        <v>0.78853668626302698</v>
      </c>
      <c r="N33" s="69">
        <f t="shared" si="32"/>
        <v>0.93521194365240801</v>
      </c>
      <c r="P33" s="13">
        <f t="shared" si="38"/>
        <v>0.93521194365240801</v>
      </c>
      <c r="Q33" s="12">
        <f t="shared" si="39"/>
        <v>5.0453415531158106</v>
      </c>
      <c r="R33" s="47"/>
      <c r="S33" s="12">
        <f t="shared" si="40"/>
        <v>5.0453415531158106</v>
      </c>
      <c r="T33" s="73">
        <f t="shared" si="41"/>
        <v>0.9352119436524079</v>
      </c>
      <c r="V33" s="13">
        <f t="shared" si="42"/>
        <v>0.93521194365240801</v>
      </c>
      <c r="W33" s="12">
        <f t="shared" si="43"/>
        <v>5.0453415531158106</v>
      </c>
      <c r="X33" s="47"/>
      <c r="Y33" s="12">
        <f t="shared" si="44"/>
        <v>5.0453415531158106</v>
      </c>
      <c r="Z33" s="76">
        <f t="shared" si="45"/>
        <v>0.9352119436524079</v>
      </c>
      <c r="AB33" s="56">
        <f t="shared" si="46"/>
        <v>0.93521194365240801</v>
      </c>
      <c r="AC33" s="12">
        <f t="shared" si="47"/>
        <v>5.0453415531158106</v>
      </c>
      <c r="AD33" s="47"/>
      <c r="AE33" s="12">
        <f t="shared" si="48"/>
        <v>5.0453415531158106</v>
      </c>
      <c r="AF33" s="76">
        <f t="shared" si="49"/>
        <v>0.9352119436524079</v>
      </c>
      <c r="AH33" s="56">
        <f t="shared" si="33"/>
        <v>0</v>
      </c>
      <c r="AI33" s="12">
        <f t="shared" si="23"/>
        <v>0.31541467450521082</v>
      </c>
      <c r="AJ33" s="12">
        <f t="shared" si="34"/>
        <v>0.14667525738938106</v>
      </c>
      <c r="AK33" s="86">
        <f t="shared" si="35"/>
        <v>0.46208993189459191</v>
      </c>
      <c r="AL33" s="82">
        <f t="shared" si="50"/>
        <v>2.4929124895038299</v>
      </c>
      <c r="AN33" s="13">
        <f>VLOOKUP(A33,'Source data'!AL:AM,2,FALSE)/3</f>
        <v>0.79129311376250666</v>
      </c>
      <c r="AO33" s="79">
        <f t="shared" si="51"/>
        <v>0.14667525738938081</v>
      </c>
    </row>
    <row r="34" spans="1:41" x14ac:dyDescent="0.25">
      <c r="A34" s="9" t="s">
        <v>23</v>
      </c>
      <c r="B34" s="21"/>
      <c r="C34" s="23">
        <f>IF(ISNA(VLOOKUP(A34,'Source data'!Z:AA,2,FALSE)),0,VLOOKUP(A34,'Source data'!Z:AA,2,FALSE))+IF(ISNA(VLOOKUP(A34,'Source data'!AD:AE,2,FALSE)),0,VLOOKUP(A34,'Source data'!AD:AE,2,FALSE))</f>
        <v>1169.34201168701</v>
      </c>
      <c r="D34" s="55">
        <f>IF(ISNA(VLOOKUP(A34,'Source data'!AH:AI,2,FALSE)),0,VLOOKUP(A34,'Source data'!AH:AI,2,FALSE))/3</f>
        <v>0</v>
      </c>
      <c r="E34" s="66">
        <f t="shared" si="36"/>
        <v>0</v>
      </c>
      <c r="F34" s="1">
        <f>SUMIF('Source data'!D:D,Working!A34,'Source data'!F:F)</f>
        <v>1.4725312776843349</v>
      </c>
      <c r="G34" s="1">
        <f>SUMIF('Source data'!D:D,Working!A34,'Source data'!G:G)</f>
        <v>0.171513540540289</v>
      </c>
      <c r="H34" s="1"/>
      <c r="I34" s="1">
        <f t="shared" si="28"/>
        <v>1.6440448182246239</v>
      </c>
      <c r="J34" s="35">
        <f t="shared" si="37"/>
        <v>1.2592819405846145</v>
      </c>
      <c r="K34" s="32">
        <f t="shared" si="29"/>
        <v>0.14667525738927858</v>
      </c>
      <c r="L34" s="32">
        <f t="shared" si="30"/>
        <v>0</v>
      </c>
      <c r="M34" s="32">
        <f t="shared" si="31"/>
        <v>1.2592819405846145</v>
      </c>
      <c r="N34" s="69">
        <f t="shared" si="32"/>
        <v>1.4059571979738932</v>
      </c>
      <c r="P34" s="13">
        <f t="shared" si="38"/>
        <v>1.4059571979738932</v>
      </c>
      <c r="Q34" s="12">
        <f t="shared" si="39"/>
        <v>1.6440448182246239</v>
      </c>
      <c r="R34" s="47"/>
      <c r="S34" s="12">
        <f t="shared" si="40"/>
        <v>1.6440448182246239</v>
      </c>
      <c r="T34" s="73">
        <f t="shared" si="41"/>
        <v>1.4059571979738932</v>
      </c>
      <c r="V34" s="13">
        <f t="shared" si="42"/>
        <v>1.4059571979738932</v>
      </c>
      <c r="W34" s="12">
        <f t="shared" si="43"/>
        <v>1.6440448182246239</v>
      </c>
      <c r="X34" s="47"/>
      <c r="Y34" s="12">
        <f t="shared" si="44"/>
        <v>1.6440448182246239</v>
      </c>
      <c r="Z34" s="76">
        <f t="shared" si="45"/>
        <v>1.4059571979738932</v>
      </c>
      <c r="AB34" s="56">
        <f t="shared" si="46"/>
        <v>1.4059571979738932</v>
      </c>
      <c r="AC34" s="12">
        <f t="shared" si="47"/>
        <v>1.6440448182246239</v>
      </c>
      <c r="AD34" s="47"/>
      <c r="AE34" s="12">
        <f t="shared" si="48"/>
        <v>1.6440448182246239</v>
      </c>
      <c r="AF34" s="76">
        <f t="shared" si="49"/>
        <v>1.4059571979738932</v>
      </c>
      <c r="AH34" s="56">
        <f t="shared" si="33"/>
        <v>0</v>
      </c>
      <c r="AI34" s="12">
        <f t="shared" si="23"/>
        <v>0.5037127762338458</v>
      </c>
      <c r="AJ34" s="12">
        <f t="shared" si="34"/>
        <v>0.14667525738927858</v>
      </c>
      <c r="AK34" s="86">
        <f t="shared" si="35"/>
        <v>0.65038803362312436</v>
      </c>
      <c r="AL34" s="82">
        <f t="shared" si="50"/>
        <v>0.76052605161402287</v>
      </c>
      <c r="AN34" s="13">
        <f>VLOOKUP(A34,'Source data'!AL:AM,2,FALSE)/3</f>
        <v>0.17151354054028933</v>
      </c>
      <c r="AO34" s="79">
        <f t="shared" si="51"/>
        <v>0.14667525738927889</v>
      </c>
    </row>
    <row r="35" spans="1:41" x14ac:dyDescent="0.25">
      <c r="A35" s="9" t="s">
        <v>26</v>
      </c>
      <c r="B35" s="21"/>
      <c r="C35" s="23">
        <f>IF(ISNA(VLOOKUP(A35,'Source data'!Z:AA,2,FALSE)),0,VLOOKUP(A35,'Source data'!Z:AA,2,FALSE))+IF(ISNA(VLOOKUP(A35,'Source data'!AD:AE,2,FALSE)),0,VLOOKUP(A35,'Source data'!AD:AE,2,FALSE))</f>
        <v>637.199938301315</v>
      </c>
      <c r="D35" s="55">
        <f>IF(ISNA(VLOOKUP(A35,'Source data'!AH:AI,2,FALSE)),0,VLOOKUP(A35,'Source data'!AH:AI,2,FALSE))/3</f>
        <v>0</v>
      </c>
      <c r="E35" s="66">
        <f t="shared" si="36"/>
        <v>0</v>
      </c>
      <c r="F35" s="1">
        <f>SUMIF('Source data'!D:D,Working!A35,'Source data'!F:F)</f>
        <v>0.76530829916392706</v>
      </c>
      <c r="G35" s="1">
        <f>SUMIF('Source data'!D:D,Working!A35,'Source data'!G:G)</f>
        <v>9.3461464958712395E-2</v>
      </c>
      <c r="H35" s="1"/>
      <c r="I35" s="1">
        <f t="shared" si="28"/>
        <v>0.8587697641226395</v>
      </c>
      <c r="J35" s="35">
        <f t="shared" si="37"/>
        <v>1.2010489222646989</v>
      </c>
      <c r="K35" s="32">
        <f t="shared" si="29"/>
        <v>0.14667525738917592</v>
      </c>
      <c r="L35" s="32">
        <f t="shared" si="30"/>
        <v>0</v>
      </c>
      <c r="M35" s="32">
        <f t="shared" si="31"/>
        <v>1.2010489222646989</v>
      </c>
      <c r="N35" s="69">
        <f t="shared" si="32"/>
        <v>1.3477241796538748</v>
      </c>
      <c r="P35" s="13">
        <f t="shared" si="38"/>
        <v>1.3477241796538748</v>
      </c>
      <c r="Q35" s="12">
        <f t="shared" si="39"/>
        <v>0.8587697641226395</v>
      </c>
      <c r="R35" s="47"/>
      <c r="S35" s="12">
        <f t="shared" si="40"/>
        <v>0.8587697641226395</v>
      </c>
      <c r="T35" s="73">
        <f t="shared" si="41"/>
        <v>1.3477241796538748</v>
      </c>
      <c r="V35" s="13">
        <f t="shared" si="42"/>
        <v>1.3477241796538748</v>
      </c>
      <c r="W35" s="12">
        <f t="shared" si="43"/>
        <v>0.8587697641226395</v>
      </c>
      <c r="X35" s="47"/>
      <c r="Y35" s="12">
        <f t="shared" si="44"/>
        <v>0.8587697641226395</v>
      </c>
      <c r="Z35" s="76">
        <f t="shared" si="45"/>
        <v>1.3477241796538748</v>
      </c>
      <c r="AB35" s="56">
        <f t="shared" si="46"/>
        <v>1.3477241796538748</v>
      </c>
      <c r="AC35" s="12">
        <f t="shared" si="47"/>
        <v>0.8587697641226395</v>
      </c>
      <c r="AD35" s="47"/>
      <c r="AE35" s="12">
        <f t="shared" si="48"/>
        <v>0.8587697641226395</v>
      </c>
      <c r="AF35" s="76">
        <f t="shared" si="49"/>
        <v>1.3477241796538748</v>
      </c>
      <c r="AH35" s="56">
        <f t="shared" si="33"/>
        <v>0</v>
      </c>
      <c r="AI35" s="12">
        <f t="shared" si="23"/>
        <v>0.48041956890587961</v>
      </c>
      <c r="AJ35" s="12">
        <f t="shared" si="34"/>
        <v>0.14667525738917592</v>
      </c>
      <c r="AK35" s="86">
        <f t="shared" si="35"/>
        <v>0.62709482629505553</v>
      </c>
      <c r="AL35" s="82">
        <f t="shared" si="50"/>
        <v>0.39958478462428326</v>
      </c>
      <c r="AN35" s="13">
        <f>VLOOKUP(A35,'Source data'!AL:AM,2,FALSE)/3</f>
        <v>9.3461464958712326E-2</v>
      </c>
      <c r="AO35" s="79">
        <f t="shared" si="51"/>
        <v>0.14667525738917581</v>
      </c>
    </row>
    <row r="36" spans="1:41" x14ac:dyDescent="0.25">
      <c r="A36" s="9" t="s">
        <v>40</v>
      </c>
      <c r="B36" s="21"/>
      <c r="C36" s="23">
        <f>IF(ISNA(VLOOKUP(A36,'Source data'!Z:AA,2,FALSE)),0,VLOOKUP(A36,'Source data'!Z:AA,2,FALSE))+IF(ISNA(VLOOKUP(A36,'Source data'!AD:AE,2,FALSE)),0,VLOOKUP(A36,'Source data'!AD:AE,2,FALSE))</f>
        <v>601.62642728317223</v>
      </c>
      <c r="D36" s="55">
        <f>IF(ISNA(VLOOKUP(A36,'Source data'!AH:AI,2,FALSE)),0,VLOOKUP(A36,'Source data'!AH:AI,2,FALSE))/3</f>
        <v>0</v>
      </c>
      <c r="E36" s="66">
        <f t="shared" si="36"/>
        <v>0</v>
      </c>
      <c r="F36" s="1">
        <f>SUMIF('Source data'!D:D,Working!A36,'Source data'!F:F)</f>
        <v>0.61670391869875529</v>
      </c>
      <c r="G36" s="1">
        <f>SUMIF('Source data'!D:D,Working!A36,'Source data'!G:G)</f>
        <v>8.8243711073884706E-2</v>
      </c>
      <c r="H36" s="1"/>
      <c r="I36" s="1">
        <f t="shared" si="28"/>
        <v>0.70494762977264003</v>
      </c>
      <c r="J36" s="35">
        <f t="shared" si="37"/>
        <v>1.0250612186098109</v>
      </c>
      <c r="K36" s="32">
        <f t="shared" si="29"/>
        <v>0.14667525738916776</v>
      </c>
      <c r="L36" s="32">
        <f t="shared" si="30"/>
        <v>0</v>
      </c>
      <c r="M36" s="32">
        <f t="shared" si="31"/>
        <v>1.0250612186098109</v>
      </c>
      <c r="N36" s="69">
        <f t="shared" si="32"/>
        <v>1.1717364759989786</v>
      </c>
      <c r="P36" s="13">
        <f t="shared" si="38"/>
        <v>1.1717364759989786</v>
      </c>
      <c r="Q36" s="12">
        <f t="shared" si="39"/>
        <v>0.70494762977263992</v>
      </c>
      <c r="R36" s="47"/>
      <c r="S36" s="12">
        <f t="shared" si="40"/>
        <v>0.70494762977263992</v>
      </c>
      <c r="T36" s="73">
        <f t="shared" si="41"/>
        <v>1.1717364759989786</v>
      </c>
      <c r="V36" s="13">
        <f t="shared" si="42"/>
        <v>1.1717364759989786</v>
      </c>
      <c r="W36" s="12">
        <f t="shared" si="43"/>
        <v>0.70494762977263992</v>
      </c>
      <c r="X36" s="47"/>
      <c r="Y36" s="12">
        <f t="shared" si="44"/>
        <v>0.70494762977263992</v>
      </c>
      <c r="Z36" s="76">
        <f t="shared" si="45"/>
        <v>1.1717364759989786</v>
      </c>
      <c r="AB36" s="56">
        <f t="shared" si="46"/>
        <v>1.1717364759989786</v>
      </c>
      <c r="AC36" s="12">
        <f t="shared" si="47"/>
        <v>0.70494762977263992</v>
      </c>
      <c r="AD36" s="47"/>
      <c r="AE36" s="12">
        <f t="shared" si="48"/>
        <v>0.70494762977263992</v>
      </c>
      <c r="AF36" s="76">
        <f t="shared" si="49"/>
        <v>1.1717364759989786</v>
      </c>
      <c r="AH36" s="56">
        <f t="shared" si="33"/>
        <v>0</v>
      </c>
      <c r="AI36" s="12">
        <f t="shared" si="23"/>
        <v>0.41002448744392439</v>
      </c>
      <c r="AJ36" s="12">
        <f t="shared" si="34"/>
        <v>0.14667525738916776</v>
      </c>
      <c r="AK36" s="86">
        <f t="shared" si="35"/>
        <v>0.55669974483309215</v>
      </c>
      <c r="AL36" s="82">
        <f t="shared" si="50"/>
        <v>0.33492527855338688</v>
      </c>
      <c r="AN36" s="13">
        <f>VLOOKUP(A36,'Source data'!AL:AM,2,FALSE)/3</f>
        <v>8.8243711073884665E-2</v>
      </c>
      <c r="AO36" s="79">
        <f t="shared" si="51"/>
        <v>0.1466752573891677</v>
      </c>
    </row>
    <row r="37" spans="1:41" x14ac:dyDescent="0.25">
      <c r="A37" s="9" t="s">
        <v>42</v>
      </c>
      <c r="B37" s="21"/>
      <c r="C37" s="23">
        <f>IF(ISNA(VLOOKUP(A37,'Source data'!Z:AA,2,FALSE)),0,VLOOKUP(A37,'Source data'!Z:AA,2,FALSE))+IF(ISNA(VLOOKUP(A37,'Source data'!AD:AE,2,FALSE)),0,VLOOKUP(A37,'Source data'!AD:AE,2,FALSE))</f>
        <v>1990.1181455344631</v>
      </c>
      <c r="D37" s="55">
        <f>IF(ISNA(VLOOKUP(A37,'Source data'!AH:AI,2,FALSE)),0,VLOOKUP(A37,'Source data'!AH:AI,2,FALSE))/3</f>
        <v>2.7432582634905969</v>
      </c>
      <c r="E37" s="66">
        <f t="shared" si="36"/>
        <v>1.3784399030007697</v>
      </c>
      <c r="F37" s="1">
        <f>SUMIF('Source data'!D:D,Working!A37,'Source data'!F:F)</f>
        <v>4.4896254595556604</v>
      </c>
      <c r="G37" s="1">
        <f>SUMIF('Source data'!D:D,Working!A37,'Source data'!G:G)</f>
        <v>0.41735495788068799</v>
      </c>
      <c r="H37" s="1"/>
      <c r="I37" s="1">
        <f t="shared" si="28"/>
        <v>4.9069804174363485</v>
      </c>
      <c r="J37" s="35">
        <f t="shared" si="37"/>
        <v>2.2559592603231771</v>
      </c>
      <c r="K37" s="32">
        <f t="shared" si="29"/>
        <v>0.20971365886853105</v>
      </c>
      <c r="L37" s="32">
        <f t="shared" si="30"/>
        <v>0</v>
      </c>
      <c r="M37" s="32">
        <f t="shared" si="31"/>
        <v>2.2559592603231771</v>
      </c>
      <c r="N37" s="69">
        <f t="shared" si="32"/>
        <v>2.4656729191917082</v>
      </c>
      <c r="P37" s="13">
        <f t="shared" si="38"/>
        <v>2.4656729191917082</v>
      </c>
      <c r="Q37" s="12">
        <f t="shared" si="39"/>
        <v>4.9069804174363476</v>
      </c>
      <c r="R37" s="47"/>
      <c r="S37" s="12">
        <f t="shared" si="40"/>
        <v>4.9069804174363476</v>
      </c>
      <c r="T37" s="73">
        <f t="shared" si="41"/>
        <v>2.4656729191917082</v>
      </c>
      <c r="V37" s="13">
        <f t="shared" si="42"/>
        <v>2.4656729191917082</v>
      </c>
      <c r="W37" s="12">
        <f t="shared" si="43"/>
        <v>4.9069804174363476</v>
      </c>
      <c r="X37" s="47"/>
      <c r="Y37" s="12">
        <f t="shared" si="44"/>
        <v>4.9069804174363476</v>
      </c>
      <c r="Z37" s="76">
        <f t="shared" si="45"/>
        <v>2.4656729191917082</v>
      </c>
      <c r="AB37" s="56">
        <f t="shared" si="46"/>
        <v>2.4656729191917082</v>
      </c>
      <c r="AC37" s="12">
        <f t="shared" si="47"/>
        <v>4.9069804174363476</v>
      </c>
      <c r="AD37" s="47"/>
      <c r="AE37" s="12">
        <f t="shared" si="48"/>
        <v>4.9069804174363476</v>
      </c>
      <c r="AF37" s="76">
        <f t="shared" si="49"/>
        <v>2.4656729191917082</v>
      </c>
      <c r="AH37" s="56">
        <f t="shared" si="33"/>
        <v>0.79557193217970867</v>
      </c>
      <c r="AI37" s="12">
        <f t="shared" si="23"/>
        <v>0.90238370412927082</v>
      </c>
      <c r="AJ37" s="12">
        <f t="shared" si="34"/>
        <v>0.20971365886853105</v>
      </c>
      <c r="AK37" s="86">
        <f t="shared" si="35"/>
        <v>1.9076692951775107</v>
      </c>
      <c r="AL37" s="82">
        <f t="shared" si="50"/>
        <v>3.796487280011704</v>
      </c>
      <c r="AN37" s="13">
        <f>VLOOKUP(A37,'Source data'!AL:AM,2,FALSE)/3</f>
        <v>3.0973072614445769</v>
      </c>
      <c r="AO37" s="79">
        <f t="shared" si="51"/>
        <v>1.5563434102615896</v>
      </c>
    </row>
    <row r="38" spans="1:41" x14ac:dyDescent="0.25">
      <c r="A38" s="8" t="s">
        <v>65</v>
      </c>
      <c r="B38" s="21"/>
      <c r="C38" s="22"/>
      <c r="D38" s="55"/>
      <c r="E38" s="66"/>
      <c r="F38" s="1"/>
      <c r="G38" s="1"/>
      <c r="J38" s="35"/>
      <c r="K38" s="32"/>
      <c r="L38" s="32"/>
      <c r="M38" s="32"/>
      <c r="N38" s="69"/>
      <c r="Q38" s="12"/>
      <c r="R38" s="47"/>
      <c r="S38" s="12"/>
      <c r="V38" s="13"/>
      <c r="W38" s="12"/>
      <c r="X38" s="47"/>
      <c r="Y38" s="12"/>
      <c r="AB38" s="13"/>
      <c r="AC38" s="12"/>
      <c r="AD38" s="47"/>
      <c r="AE38" s="12"/>
      <c r="AH38" s="56"/>
      <c r="AI38" s="12"/>
      <c r="AJ38" s="12"/>
      <c r="AK38" s="86"/>
      <c r="AL38" s="82"/>
    </row>
    <row r="39" spans="1:41" x14ac:dyDescent="0.25">
      <c r="A39" s="9" t="s">
        <v>6</v>
      </c>
      <c r="B39" s="21">
        <f>VLOOKUP(A39,'Source data'!V:W,2,FALSE)</f>
        <v>633.73497566153196</v>
      </c>
      <c r="C39" s="22"/>
      <c r="D39" s="55">
        <f>IF(ISNA(VLOOKUP(A39,'Source data'!AH:AI,2,FALSE)),0,VLOOKUP(A39,'Source data'!AH:AI,2,FALSE))/3</f>
        <v>4.4100460646800661</v>
      </c>
      <c r="E39" s="66">
        <f t="shared" si="5"/>
        <v>6.9588175405288073</v>
      </c>
      <c r="F39" s="1">
        <f>SUMIF('Source data'!D:D,Working!A39,'Source data'!F:F)</f>
        <v>0.70930442202774002</v>
      </c>
      <c r="G39" s="1">
        <f>SUMIF('Source data'!D:D,Working!A39,'Source data'!G:G)</f>
        <v>4.0581612950389701E-2</v>
      </c>
      <c r="H39" s="1">
        <f>(804.75-F$51-G$51)*VLOOKUP(A39,'Source data'!J:K,2,FALSE)</f>
        <v>0.62351124096791311</v>
      </c>
      <c r="I39" s="1">
        <f t="shared" ref="I39:I49" si="52">F39+G39+H39</f>
        <v>1.3733972759460429</v>
      </c>
      <c r="J39" s="35">
        <f t="shared" ref="J39:J49" si="53">F39*1000/$B39</f>
        <v>1.1192445569022349</v>
      </c>
      <c r="K39" s="32">
        <f t="shared" ref="K39:K49" si="54">G39*1000/$B39</f>
        <v>6.4035621370002641E-2</v>
      </c>
      <c r="L39" s="32">
        <f t="shared" ref="L39:L49" si="55">H39*1000/$B39</f>
        <v>0.98386749179663513</v>
      </c>
      <c r="M39" s="32">
        <f t="shared" ref="M39:M49" si="56">J39+L39</f>
        <v>2.1031120486988701</v>
      </c>
      <c r="N39" s="69">
        <f t="shared" ref="N39:N49" si="57">M39+K39</f>
        <v>2.1671476700688728</v>
      </c>
      <c r="P39" s="13">
        <f>N39</f>
        <v>2.1671476700688728</v>
      </c>
      <c r="Q39" s="12">
        <f t="shared" ref="Q39:Q49" si="58">P39*B39/1000</f>
        <v>1.3733972759460429</v>
      </c>
      <c r="R39" s="47"/>
      <c r="S39" s="12">
        <f t="shared" ref="S39:S49" si="59">Q39</f>
        <v>1.3733972759460429</v>
      </c>
      <c r="T39" s="73">
        <f t="shared" ref="T39:T49" si="60">S39*1000/B39</f>
        <v>2.1671476700688728</v>
      </c>
      <c r="V39" s="56">
        <f t="shared" ref="V39:V48" si="61">AVERAGE(MIN(E39+U$3,M39),MIN(E39+2*U$3,M39),MIN(E39+3*U$3,M39))+K39</f>
        <v>2.1671476700688728</v>
      </c>
      <c r="W39" s="12">
        <f>V39*B39/1000</f>
        <v>1.3733972759460429</v>
      </c>
      <c r="X39" s="47"/>
      <c r="Y39" s="12">
        <f t="shared" ref="Y39:Y49" si="62">W39</f>
        <v>1.3733972759460429</v>
      </c>
      <c r="Z39" s="76">
        <f>Y39*1000/B39</f>
        <v>2.1671476700688728</v>
      </c>
      <c r="AB39" s="56">
        <f t="shared" ref="AB39:AB49" si="63">AVERAGE(MIN(E39*(1+AA$3),M39),MIN(E39*(1+AA$3)^2,M39),MIN(E39*(1+AA$3)^3,M39))+K39</f>
        <v>2.1671476700688728</v>
      </c>
      <c r="AC39" s="12">
        <f t="shared" ref="AC39:AC49" si="64">AB39*B39/1000</f>
        <v>1.3733972759460429</v>
      </c>
      <c r="AD39" s="46">
        <f t="shared" ref="AD39:AD49" si="65">B39*MAX(0,E39-AB39)</f>
        <v>3036.6487887340222</v>
      </c>
      <c r="AE39" s="12">
        <f t="shared" ref="AE39:AE49" si="66">AC39+AD39*AC$53/SUM(AD:AD)</f>
        <v>2.6532059707082492</v>
      </c>
      <c r="AF39" s="76">
        <f t="shared" ref="AF39:AF49" si="67">AE39*1000/B39</f>
        <v>4.186617549297587</v>
      </c>
      <c r="AH39" s="56">
        <f t="shared" ref="AH39:AH49" si="68">(1-2*AG$3)*E39*(804.75-G$51)/804.75</f>
        <v>4.0163085125093474</v>
      </c>
      <c r="AI39" s="12">
        <f t="shared" si="23"/>
        <v>0.8412448194795481</v>
      </c>
      <c r="AJ39" s="12">
        <f t="shared" ref="AJ39:AJ49" si="69">K39</f>
        <v>6.4035621370002641E-2</v>
      </c>
      <c r="AK39" s="86">
        <f t="shared" ref="AK39:AK49" si="70">SUM(AH39:AJ39)</f>
        <v>4.9215889533588983</v>
      </c>
      <c r="AL39" s="82">
        <f t="shared" ref="AL39:AL49" si="71">AK39*B39/1000</f>
        <v>3.1189830555729658</v>
      </c>
      <c r="AN39" s="13">
        <f>VLOOKUP(A39,'Source data'!AL:AM,2,FALSE)/3</f>
        <v>4.2505222979088666</v>
      </c>
      <c r="AO39" s="79">
        <f t="shared" si="27"/>
        <v>6.707097542583802</v>
      </c>
    </row>
    <row r="40" spans="1:41" x14ac:dyDescent="0.25">
      <c r="A40" s="9" t="s">
        <v>9</v>
      </c>
      <c r="B40" s="21">
        <f>VLOOKUP(A40,'Source data'!V:W,2,FALSE)</f>
        <v>73.867447336246499</v>
      </c>
      <c r="C40" s="22"/>
      <c r="D40" s="55">
        <f>IF(ISNA(VLOOKUP(A40,'Source data'!AH:AI,2,FALSE)),0,VLOOKUP(A40,'Source data'!AH:AI,2,FALSE))/3</f>
        <v>0.89284227649469006</v>
      </c>
      <c r="E40" s="66">
        <f t="shared" si="5"/>
        <v>12.087087190524526</v>
      </c>
      <c r="F40" s="1">
        <f>SUMIF('Source data'!D:D,Working!A40,'Source data'!F:F)</f>
        <v>0.1033964126590433</v>
      </c>
      <c r="G40" s="1">
        <f>SUMIF('Source data'!D:D,Working!A40,'Source data'!G:G)</f>
        <v>5.6050661963276502E-4</v>
      </c>
      <c r="H40" s="1">
        <f>(804.75-F$51-G$51)*VLOOKUP(A40,'Source data'!J:K,2,FALSE)</f>
        <v>8.4941097090418638E-2</v>
      </c>
      <c r="I40" s="1">
        <f t="shared" si="52"/>
        <v>0.1888980163690947</v>
      </c>
      <c r="J40" s="35">
        <f t="shared" si="53"/>
        <v>1.3997561359928981</v>
      </c>
      <c r="K40" s="32">
        <f t="shared" si="54"/>
        <v>7.5880058110215269E-3</v>
      </c>
      <c r="L40" s="32">
        <f t="shared" si="55"/>
        <v>1.1499124465986297</v>
      </c>
      <c r="M40" s="32">
        <f t="shared" si="56"/>
        <v>2.5496685825915275</v>
      </c>
      <c r="N40" s="69">
        <f t="shared" si="57"/>
        <v>2.5572565884025491</v>
      </c>
      <c r="P40" s="13">
        <f t="shared" ref="P40:P49" si="72">N40</f>
        <v>2.5572565884025491</v>
      </c>
      <c r="Q40" s="12">
        <f t="shared" si="58"/>
        <v>0.18889801636909467</v>
      </c>
      <c r="R40" s="47"/>
      <c r="S40" s="12">
        <f t="shared" si="59"/>
        <v>0.18889801636909467</v>
      </c>
      <c r="T40" s="73">
        <f t="shared" si="60"/>
        <v>2.5572565884025491</v>
      </c>
      <c r="V40" s="56">
        <f t="shared" si="61"/>
        <v>2.5572565884025491</v>
      </c>
      <c r="W40" s="12">
        <f t="shared" ref="W40:W49" si="73">V40*B40/1000</f>
        <v>0.18889801636909467</v>
      </c>
      <c r="X40" s="47"/>
      <c r="Y40" s="12">
        <f t="shared" si="62"/>
        <v>0.18889801636909467</v>
      </c>
      <c r="Z40" s="76">
        <f t="shared" ref="Z40:Z49" si="74">Y40*1000/B40</f>
        <v>2.5572565884025491</v>
      </c>
      <c r="AB40" s="56">
        <f t="shared" si="63"/>
        <v>2.5572565884025491</v>
      </c>
      <c r="AC40" s="12">
        <f t="shared" si="64"/>
        <v>0.18889801636909467</v>
      </c>
      <c r="AD40" s="46">
        <f t="shared" si="65"/>
        <v>703.94426012559541</v>
      </c>
      <c r="AE40" s="12">
        <f t="shared" si="66"/>
        <v>0.48557835295562368</v>
      </c>
      <c r="AF40" s="76">
        <f t="shared" si="67"/>
        <v>6.5736446901333778</v>
      </c>
      <c r="AH40" s="56">
        <f t="shared" si="68"/>
        <v>6.976109215683981</v>
      </c>
      <c r="AI40" s="12">
        <f t="shared" si="23"/>
        <v>1.0198674330366111</v>
      </c>
      <c r="AJ40" s="12">
        <f t="shared" si="69"/>
        <v>7.5880058110215269E-3</v>
      </c>
      <c r="AK40" s="86">
        <f t="shared" si="70"/>
        <v>8.0035646545316137</v>
      </c>
      <c r="AL40" s="82">
        <f t="shared" si="71"/>
        <v>0.59120289062085785</v>
      </c>
      <c r="AN40" s="13">
        <f>VLOOKUP(A40,'Source data'!AL:AM,2,FALSE)/3</f>
        <v>0.85289015804214008</v>
      </c>
      <c r="AO40" s="79">
        <f t="shared" si="27"/>
        <v>11.546224877106724</v>
      </c>
    </row>
    <row r="41" spans="1:41" x14ac:dyDescent="0.25">
      <c r="A41" s="9" t="s">
        <v>16</v>
      </c>
      <c r="B41" s="21">
        <f>VLOOKUP(A41,'Source data'!V:W,2,FALSE)</f>
        <v>39.4783341705838</v>
      </c>
      <c r="C41" s="22"/>
      <c r="D41" s="55">
        <f>IF(ISNA(VLOOKUP(A41,'Source data'!AH:AI,2,FALSE)),0,VLOOKUP(A41,'Source data'!AH:AI,2,FALSE))/3</f>
        <v>0.47474480603579999</v>
      </c>
      <c r="E41" s="66">
        <f t="shared" si="5"/>
        <v>12.02545183351589</v>
      </c>
      <c r="F41" s="1">
        <f>SUMIF('Source data'!D:D,Working!A41,'Source data'!F:F)</f>
        <v>3.5690384670413529E-2</v>
      </c>
      <c r="G41" s="1">
        <f>SUMIF('Source data'!D:D,Working!A41,'Source data'!G:G)</f>
        <v>6.3462012821629405E-4</v>
      </c>
      <c r="H41" s="1">
        <f>(804.75-F$51-G$51)*VLOOKUP(A41,'Source data'!J:K,2,FALSE)</f>
        <v>0.12632173816660439</v>
      </c>
      <c r="I41" s="1">
        <f t="shared" si="52"/>
        <v>0.16264674296523421</v>
      </c>
      <c r="J41" s="35">
        <f t="shared" si="53"/>
        <v>0.90404991548521929</v>
      </c>
      <c r="K41" s="32">
        <f t="shared" si="54"/>
        <v>1.6075149611787923E-2</v>
      </c>
      <c r="L41" s="32">
        <f t="shared" si="55"/>
        <v>3.1997737701083033</v>
      </c>
      <c r="M41" s="32">
        <f t="shared" si="56"/>
        <v>4.1038236855935226</v>
      </c>
      <c r="N41" s="69">
        <f t="shared" si="57"/>
        <v>4.1198988352053103</v>
      </c>
      <c r="P41" s="13">
        <f t="shared" si="72"/>
        <v>4.1198988352053103</v>
      </c>
      <c r="Q41" s="12">
        <f t="shared" si="58"/>
        <v>0.16264674296523421</v>
      </c>
      <c r="R41" s="47"/>
      <c r="S41" s="12">
        <f t="shared" si="59"/>
        <v>0.16264674296523421</v>
      </c>
      <c r="T41" s="73">
        <f t="shared" si="60"/>
        <v>4.1198988352053103</v>
      </c>
      <c r="V41" s="56">
        <f t="shared" si="61"/>
        <v>4.1198988352053103</v>
      </c>
      <c r="W41" s="12">
        <f t="shared" si="73"/>
        <v>0.16264674296523421</v>
      </c>
      <c r="X41" s="47"/>
      <c r="Y41" s="12">
        <f t="shared" si="62"/>
        <v>0.16264674296523421</v>
      </c>
      <c r="Z41" s="76">
        <f t="shared" si="74"/>
        <v>4.1198988352053103</v>
      </c>
      <c r="AB41" s="56">
        <f t="shared" si="63"/>
        <v>4.1198988352053103</v>
      </c>
      <c r="AC41" s="12">
        <f t="shared" si="64"/>
        <v>0.16264674296523421</v>
      </c>
      <c r="AD41" s="46">
        <f t="shared" si="65"/>
        <v>312.09806307056573</v>
      </c>
      <c r="AE41" s="12">
        <f t="shared" si="66"/>
        <v>0.29418181419837275</v>
      </c>
      <c r="AF41" s="76">
        <f t="shared" si="67"/>
        <v>7.451728153655842</v>
      </c>
      <c r="AH41" s="56">
        <f t="shared" si="68"/>
        <v>6.9405361305177724</v>
      </c>
      <c r="AI41" s="12">
        <f t="shared" si="23"/>
        <v>1.6415294742374091</v>
      </c>
      <c r="AJ41" s="12">
        <f t="shared" si="69"/>
        <v>1.6075149611787923E-2</v>
      </c>
      <c r="AK41" s="86">
        <f t="shared" si="70"/>
        <v>8.5981407543669697</v>
      </c>
      <c r="AL41" s="82">
        <f t="shared" si="71"/>
        <v>0.33944027394661469</v>
      </c>
      <c r="AN41" s="13">
        <f>VLOOKUP(A41,'Source data'!AL:AM,2,FALSE)/3</f>
        <v>0.45383793015936336</v>
      </c>
      <c r="AO41" s="79">
        <f t="shared" si="27"/>
        <v>11.495873361787597</v>
      </c>
    </row>
    <row r="42" spans="1:41" x14ac:dyDescent="0.25">
      <c r="A42" s="9" t="s">
        <v>20</v>
      </c>
      <c r="B42" s="21">
        <f>VLOOKUP(A42,'Source data'!V:W,2,FALSE)</f>
        <v>46.186274169842399</v>
      </c>
      <c r="C42" s="22"/>
      <c r="D42" s="55">
        <f>IF(ISNA(VLOOKUP(A42,'Source data'!AH:AI,2,FALSE)),0,VLOOKUP(A42,'Source data'!AH:AI,2,FALSE))/3</f>
        <v>0.55334558990985661</v>
      </c>
      <c r="E42" s="66">
        <f t="shared" si="5"/>
        <v>11.980736698418658</v>
      </c>
      <c r="F42" s="1">
        <f>SUMIF('Source data'!D:D,Working!A42,'Source data'!F:F)</f>
        <v>0.1116857413210077</v>
      </c>
      <c r="G42" s="1">
        <f>SUMIF('Source data'!D:D,Working!A42,'Source data'!G:G)</f>
        <v>3.5535137903330101E-4</v>
      </c>
      <c r="H42" s="1">
        <f>(804.75-F$51-G$51)*VLOOKUP(A42,'Source data'!J:K,2,FALSE)</f>
        <v>7.0733028883835203E-2</v>
      </c>
      <c r="I42" s="1">
        <f t="shared" si="52"/>
        <v>0.18277412158387618</v>
      </c>
      <c r="J42" s="35">
        <f t="shared" si="53"/>
        <v>2.4181587133506768</v>
      </c>
      <c r="K42" s="32">
        <f t="shared" si="54"/>
        <v>7.6938741091466907E-3</v>
      </c>
      <c r="L42" s="32">
        <f t="shared" si="55"/>
        <v>1.5314729355246575</v>
      </c>
      <c r="M42" s="32">
        <f t="shared" si="56"/>
        <v>3.949631648875334</v>
      </c>
      <c r="N42" s="69">
        <f t="shared" si="57"/>
        <v>3.9573255229844806</v>
      </c>
      <c r="P42" s="13">
        <f t="shared" si="72"/>
        <v>3.9573255229844806</v>
      </c>
      <c r="Q42" s="12">
        <f t="shared" si="58"/>
        <v>0.18277412158387615</v>
      </c>
      <c r="R42" s="47"/>
      <c r="S42" s="12">
        <f t="shared" si="59"/>
        <v>0.18277412158387615</v>
      </c>
      <c r="T42" s="73">
        <f t="shared" si="60"/>
        <v>3.9573255229844801</v>
      </c>
      <c r="V42" s="56">
        <f t="shared" si="61"/>
        <v>3.9573255229844806</v>
      </c>
      <c r="W42" s="12">
        <f t="shared" si="73"/>
        <v>0.18277412158387615</v>
      </c>
      <c r="X42" s="47"/>
      <c r="Y42" s="12">
        <f t="shared" si="62"/>
        <v>0.18277412158387615</v>
      </c>
      <c r="Z42" s="76">
        <f t="shared" si="74"/>
        <v>3.9573255229844801</v>
      </c>
      <c r="AB42" s="56">
        <f t="shared" si="63"/>
        <v>3.9573255229844806</v>
      </c>
      <c r="AC42" s="12">
        <f t="shared" si="64"/>
        <v>0.18277412158387615</v>
      </c>
      <c r="AD42" s="46">
        <f t="shared" si="65"/>
        <v>370.57146832598033</v>
      </c>
      <c r="AE42" s="12">
        <f t="shared" si="66"/>
        <v>0.33895306099692113</v>
      </c>
      <c r="AF42" s="76">
        <f t="shared" si="67"/>
        <v>7.3388266771742012</v>
      </c>
      <c r="AH42" s="56">
        <f t="shared" si="68"/>
        <v>6.9147286170022833</v>
      </c>
      <c r="AI42" s="12">
        <f t="shared" si="23"/>
        <v>1.5798526595501337</v>
      </c>
      <c r="AJ42" s="12">
        <f t="shared" si="69"/>
        <v>7.6938741091466907E-3</v>
      </c>
      <c r="AK42" s="86">
        <f t="shared" si="70"/>
        <v>8.5022751506615641</v>
      </c>
      <c r="AL42" s="82">
        <f t="shared" si="71"/>
        <v>0.39268841117589309</v>
      </c>
      <c r="AN42" s="13">
        <f>VLOOKUP(A42,'Source data'!AL:AM,2,FALSE)/3</f>
        <v>0.52859294292284664</v>
      </c>
      <c r="AO42" s="79">
        <f t="shared" si="27"/>
        <v>11.444805895774</v>
      </c>
    </row>
    <row r="43" spans="1:41" x14ac:dyDescent="0.25">
      <c r="A43" s="9" t="s">
        <v>27</v>
      </c>
      <c r="B43" s="21">
        <f>VLOOKUP(A43,'Source data'!V:W,2,FALSE)</f>
        <v>516.95336812051403</v>
      </c>
      <c r="C43" s="22"/>
      <c r="D43" s="55">
        <f>IF(ISNA(VLOOKUP(A43,'Source data'!AH:AI,2,FALSE)),0,VLOOKUP(A43,'Source data'!AH:AI,2,FALSE))/3</f>
        <v>0</v>
      </c>
      <c r="E43" s="66">
        <f t="shared" si="5"/>
        <v>0</v>
      </c>
      <c r="F43" s="1">
        <f>SUMIF('Source data'!D:D,Working!A43,'Source data'!F:F)</f>
        <v>0.23236794357134999</v>
      </c>
      <c r="G43" s="1">
        <f>SUMIF('Source data'!D:D,Working!A43,'Source data'!G:G)</f>
        <v>4.3437457615741202E-3</v>
      </c>
      <c r="H43" s="1">
        <f>(804.75-F$51-G$51)*VLOOKUP(A43,'Source data'!J:K,2,FALSE)</f>
        <v>0.86462671188526785</v>
      </c>
      <c r="I43" s="1">
        <f t="shared" si="52"/>
        <v>1.1013384012181919</v>
      </c>
      <c r="J43" s="35">
        <f t="shared" si="53"/>
        <v>0.44949497943338584</v>
      </c>
      <c r="K43" s="32">
        <f t="shared" si="54"/>
        <v>8.4025872147166104E-3</v>
      </c>
      <c r="L43" s="32">
        <f t="shared" si="55"/>
        <v>1.672542951076591</v>
      </c>
      <c r="M43" s="32">
        <f t="shared" si="56"/>
        <v>2.1220379305099768</v>
      </c>
      <c r="N43" s="69">
        <f t="shared" si="57"/>
        <v>2.1304405177246934</v>
      </c>
      <c r="P43" s="13">
        <f t="shared" si="72"/>
        <v>2.1304405177246934</v>
      </c>
      <c r="Q43" s="12">
        <f t="shared" si="58"/>
        <v>1.1013384012181919</v>
      </c>
      <c r="R43" s="47"/>
      <c r="S43" s="12">
        <f t="shared" si="59"/>
        <v>1.1013384012181919</v>
      </c>
      <c r="T43" s="73">
        <f t="shared" si="60"/>
        <v>2.1304405177246934</v>
      </c>
      <c r="V43" s="56">
        <f t="shared" si="61"/>
        <v>2.1304405177246934</v>
      </c>
      <c r="W43" s="12">
        <f t="shared" si="73"/>
        <v>1.1013384012181919</v>
      </c>
      <c r="X43" s="47"/>
      <c r="Y43" s="12">
        <f t="shared" si="62"/>
        <v>1.1013384012181919</v>
      </c>
      <c r="Z43" s="76">
        <f t="shared" si="74"/>
        <v>2.1304405177246934</v>
      </c>
      <c r="AB43" s="56">
        <f t="shared" si="63"/>
        <v>8.4025872147166104E-3</v>
      </c>
      <c r="AC43" s="12">
        <f t="shared" si="64"/>
        <v>4.3437457615741202E-3</v>
      </c>
      <c r="AD43" s="46">
        <f t="shared" si="65"/>
        <v>0</v>
      </c>
      <c r="AE43" s="12">
        <f t="shared" si="66"/>
        <v>4.3437457615741202E-3</v>
      </c>
      <c r="AF43" s="76">
        <f t="shared" si="67"/>
        <v>8.4025872147166104E-3</v>
      </c>
      <c r="AH43" s="56">
        <f t="shared" si="68"/>
        <v>0</v>
      </c>
      <c r="AI43" s="12">
        <f t="shared" si="23"/>
        <v>0.84881517220399072</v>
      </c>
      <c r="AJ43" s="12">
        <f t="shared" si="69"/>
        <v>8.4025872147166104E-3</v>
      </c>
      <c r="AK43" s="86">
        <f t="shared" si="70"/>
        <v>0.85721775941870737</v>
      </c>
      <c r="AL43" s="82">
        <f t="shared" si="71"/>
        <v>0.44314160794422131</v>
      </c>
      <c r="AN43" s="13">
        <f>VLOOKUP(A43,'Source data'!AL:AM,2,FALSE)/3</f>
        <v>2.9509779440485069</v>
      </c>
      <c r="AO43" s="79">
        <f t="shared" si="27"/>
        <v>5.7084025872147217</v>
      </c>
    </row>
    <row r="44" spans="1:41" x14ac:dyDescent="0.25">
      <c r="A44" s="9" t="s">
        <v>29</v>
      </c>
      <c r="B44" s="21">
        <f>VLOOKUP(A44,'Source data'!V:W,2,FALSE)</f>
        <v>1027.1157729684601</v>
      </c>
      <c r="C44" s="22"/>
      <c r="D44" s="55">
        <f>IF(ISNA(VLOOKUP(A44,'Source data'!AH:AI,2,FALSE)),0,VLOOKUP(A44,'Source data'!AH:AI,2,FALSE))/3</f>
        <v>8.8543855791899002</v>
      </c>
      <c r="E44" s="66">
        <f t="shared" si="5"/>
        <v>8.6206305191866566</v>
      </c>
      <c r="F44" s="1">
        <f>SUMIF('Source data'!D:D,Working!A44,'Source data'!F:F)</f>
        <v>0.35807172934604792</v>
      </c>
      <c r="G44" s="1">
        <f>SUMIF('Source data'!D:D,Working!A44,'Source data'!G:G)</f>
        <v>6.6123052941252397E-2</v>
      </c>
      <c r="H44" s="1">
        <f>(804.75-F$51-G$51)*VLOOKUP(A44,'Source data'!J:K,2,FALSE)</f>
        <v>1.2258779904914101</v>
      </c>
      <c r="I44" s="1">
        <f t="shared" si="52"/>
        <v>1.6500727727787106</v>
      </c>
      <c r="J44" s="35">
        <f t="shared" si="53"/>
        <v>0.34861866477932407</v>
      </c>
      <c r="K44" s="32">
        <f t="shared" si="54"/>
        <v>6.4377409715119668E-2</v>
      </c>
      <c r="L44" s="32">
        <f t="shared" si="55"/>
        <v>1.1935149111268235</v>
      </c>
      <c r="M44" s="32">
        <f t="shared" si="56"/>
        <v>1.5421335759061476</v>
      </c>
      <c r="N44" s="69">
        <f t="shared" si="57"/>
        <v>1.6065109856212674</v>
      </c>
      <c r="P44" s="13">
        <f t="shared" si="72"/>
        <v>1.6065109856212674</v>
      </c>
      <c r="Q44" s="12">
        <f t="shared" si="58"/>
        <v>1.6500727727787108</v>
      </c>
      <c r="R44" s="47"/>
      <c r="S44" s="12">
        <f t="shared" si="59"/>
        <v>1.6500727727787108</v>
      </c>
      <c r="T44" s="73">
        <f t="shared" si="60"/>
        <v>1.6065109856212674</v>
      </c>
      <c r="V44" s="56">
        <f t="shared" si="61"/>
        <v>1.6065109856212674</v>
      </c>
      <c r="W44" s="12">
        <f t="shared" si="73"/>
        <v>1.6500727727787108</v>
      </c>
      <c r="X44" s="47"/>
      <c r="Y44" s="12">
        <f t="shared" si="62"/>
        <v>1.6500727727787108</v>
      </c>
      <c r="Z44" s="76">
        <f t="shared" si="74"/>
        <v>1.6065109856212674</v>
      </c>
      <c r="AB44" s="56">
        <f t="shared" si="63"/>
        <v>1.6065109856212674</v>
      </c>
      <c r="AC44" s="12">
        <f t="shared" si="64"/>
        <v>1.6500727727787108</v>
      </c>
      <c r="AD44" s="46">
        <f t="shared" si="65"/>
        <v>7204.3128064111897</v>
      </c>
      <c r="AE44" s="12">
        <f t="shared" si="66"/>
        <v>4.6863613958287367</v>
      </c>
      <c r="AF44" s="76">
        <f t="shared" si="67"/>
        <v>4.5626418356761445</v>
      </c>
      <c r="AH44" s="56">
        <f t="shared" si="68"/>
        <v>4.9754303135207945</v>
      </c>
      <c r="AI44" s="12">
        <f t="shared" si="23"/>
        <v>0.6168534303624591</v>
      </c>
      <c r="AJ44" s="12">
        <f t="shared" si="69"/>
        <v>6.4377409715119668E-2</v>
      </c>
      <c r="AK44" s="86">
        <f t="shared" si="70"/>
        <v>5.6566611535983737</v>
      </c>
      <c r="AL44" s="82">
        <f t="shared" si="71"/>
        <v>5.810045893198855</v>
      </c>
      <c r="AN44" s="13">
        <f>VLOOKUP(A44,'Source data'!AL:AM,2,FALSE)/3</f>
        <v>8.5187418109826343</v>
      </c>
      <c r="AO44" s="79">
        <f t="shared" si="27"/>
        <v>8.2938477191939892</v>
      </c>
    </row>
    <row r="45" spans="1:41" x14ac:dyDescent="0.25">
      <c r="A45" s="9" t="s">
        <v>31</v>
      </c>
      <c r="B45" s="21">
        <f>VLOOKUP(A45,'Source data'!V:W,2,FALSE)</f>
        <v>5087.9006069030702</v>
      </c>
      <c r="C45" s="22"/>
      <c r="D45" s="55">
        <f>IF(ISNA(VLOOKUP(A45,'Source data'!AH:AI,2,FALSE)),0,VLOOKUP(A45,'Source data'!AH:AI,2,FALSE))/3</f>
        <v>63.220937097330001</v>
      </c>
      <c r="E45" s="66">
        <f t="shared" si="5"/>
        <v>12.425741377800156</v>
      </c>
      <c r="F45" s="1">
        <f>SUMIF('Source data'!D:D,Working!A45,'Source data'!F:F)</f>
        <v>2.3018884956372103</v>
      </c>
      <c r="G45" s="1">
        <f>SUMIF('Source data'!D:D,Working!A45,'Source data'!G:G)</f>
        <v>2.9929495498853299E-2</v>
      </c>
      <c r="H45" s="1">
        <f>(804.75-F$51-G$51)*VLOOKUP(A45,'Source data'!J:K,2,FALSE)</f>
        <v>4.5356184815461669</v>
      </c>
      <c r="I45" s="1">
        <f t="shared" si="52"/>
        <v>6.8674364726822308</v>
      </c>
      <c r="J45" s="35">
        <f t="shared" si="53"/>
        <v>0.45242402976860346</v>
      </c>
      <c r="K45" s="32">
        <f t="shared" si="54"/>
        <v>5.8824843115539835E-3</v>
      </c>
      <c r="L45" s="32">
        <f t="shared" si="55"/>
        <v>0.89145186432934864</v>
      </c>
      <c r="M45" s="32">
        <f t="shared" si="56"/>
        <v>1.3438758940979521</v>
      </c>
      <c r="N45" s="69">
        <f t="shared" si="57"/>
        <v>1.349758378409506</v>
      </c>
      <c r="P45" s="13">
        <f t="shared" si="72"/>
        <v>1.349758378409506</v>
      </c>
      <c r="Q45" s="12">
        <f t="shared" si="58"/>
        <v>6.8674364726822299</v>
      </c>
      <c r="R45" s="47"/>
      <c r="S45" s="12">
        <f t="shared" si="59"/>
        <v>6.8674364726822299</v>
      </c>
      <c r="T45" s="73">
        <f t="shared" si="60"/>
        <v>1.349758378409506</v>
      </c>
      <c r="V45" s="56">
        <f t="shared" si="61"/>
        <v>1.349758378409506</v>
      </c>
      <c r="W45" s="12">
        <f t="shared" si="73"/>
        <v>6.8674364726822299</v>
      </c>
      <c r="X45" s="47"/>
      <c r="Y45" s="12">
        <f t="shared" si="62"/>
        <v>6.8674364726822299</v>
      </c>
      <c r="Z45" s="76">
        <f t="shared" si="74"/>
        <v>1.349758378409506</v>
      </c>
      <c r="AB45" s="56">
        <f t="shared" si="63"/>
        <v>1.349758378409506</v>
      </c>
      <c r="AC45" s="12">
        <f t="shared" si="64"/>
        <v>6.8674364726822299</v>
      </c>
      <c r="AD45" s="46">
        <f t="shared" si="65"/>
        <v>56353.500624647779</v>
      </c>
      <c r="AE45" s="12">
        <f t="shared" si="66"/>
        <v>30.617861726759493</v>
      </c>
      <c r="AF45" s="76">
        <f t="shared" si="67"/>
        <v>6.0177790590520459</v>
      </c>
      <c r="AH45" s="56">
        <f t="shared" si="68"/>
        <v>7.1715647923290744</v>
      </c>
      <c r="AI45" s="12">
        <f t="shared" si="23"/>
        <v>0.5375503576391808</v>
      </c>
      <c r="AJ45" s="12">
        <f t="shared" si="69"/>
        <v>5.8824843115539835E-3</v>
      </c>
      <c r="AK45" s="86">
        <f t="shared" si="70"/>
        <v>7.7149976342798094</v>
      </c>
      <c r="AL45" s="82">
        <f t="shared" si="71"/>
        <v>39.253141145707993</v>
      </c>
      <c r="AN45" s="13">
        <f>VLOOKUP(A45,'Source data'!AL:AM,2,FALSE)/3</f>
        <v>60.382223173084334</v>
      </c>
      <c r="AO45" s="79">
        <f t="shared" si="27"/>
        <v>11.867807144494927</v>
      </c>
    </row>
    <row r="46" spans="1:41" x14ac:dyDescent="0.25">
      <c r="A46" s="9" t="s">
        <v>32</v>
      </c>
      <c r="B46" s="21">
        <f>VLOOKUP(A46,'Source data'!V:W,2,FALSE)</f>
        <v>202.32544164986101</v>
      </c>
      <c r="C46" s="22"/>
      <c r="D46" s="55">
        <f>IF(ISNA(VLOOKUP(A46,'Source data'!AH:AI,2,FALSE)),0,VLOOKUP(A46,'Source data'!AH:AI,2,FALSE))/3</f>
        <v>3.6186620768271669</v>
      </c>
      <c r="E46" s="66">
        <f t="shared" si="5"/>
        <v>17.885353652604532</v>
      </c>
      <c r="F46" s="1">
        <f>SUMIF('Source data'!D:D,Working!A46,'Source data'!F:F)</f>
        <v>0.68346725363568495</v>
      </c>
      <c r="G46" s="1">
        <f>SUMIF('Source data'!D:D,Working!A46,'Source data'!G:G)</f>
        <v>0.14479491709368758</v>
      </c>
      <c r="H46" s="1">
        <f>(804.75-F$51-G$51)*VLOOKUP(A46,'Source data'!J:K,2,FALSE)</f>
        <v>0.41201971245844388</v>
      </c>
      <c r="I46" s="1">
        <f t="shared" si="52"/>
        <v>1.2402818831878164</v>
      </c>
      <c r="J46" s="35">
        <f t="shared" si="53"/>
        <v>3.378058874170037</v>
      </c>
      <c r="K46" s="32">
        <f t="shared" si="54"/>
        <v>0.71565353280812705</v>
      </c>
      <c r="L46" s="32">
        <f t="shared" si="55"/>
        <v>2.0364206750205649</v>
      </c>
      <c r="M46" s="32">
        <f t="shared" si="56"/>
        <v>5.4144795491906024</v>
      </c>
      <c r="N46" s="69">
        <f t="shared" si="57"/>
        <v>6.1301330819987294</v>
      </c>
      <c r="P46" s="13">
        <f t="shared" si="72"/>
        <v>6.1301330819987294</v>
      </c>
      <c r="Q46" s="12">
        <f t="shared" si="58"/>
        <v>1.2402818831878164</v>
      </c>
      <c r="R46" s="47"/>
      <c r="S46" s="12">
        <f t="shared" si="59"/>
        <v>1.2402818831878164</v>
      </c>
      <c r="T46" s="73">
        <f t="shared" si="60"/>
        <v>6.1301330819987285</v>
      </c>
      <c r="V46" s="56">
        <f t="shared" si="61"/>
        <v>6.1301330819987294</v>
      </c>
      <c r="W46" s="12">
        <f t="shared" si="73"/>
        <v>1.2402818831878164</v>
      </c>
      <c r="X46" s="47"/>
      <c r="Y46" s="12">
        <f t="shared" si="62"/>
        <v>1.2402818831878164</v>
      </c>
      <c r="Z46" s="76">
        <f t="shared" si="74"/>
        <v>6.1301330819987285</v>
      </c>
      <c r="AB46" s="56">
        <f t="shared" si="63"/>
        <v>6.1301330819987294</v>
      </c>
      <c r="AC46" s="12">
        <f t="shared" si="64"/>
        <v>1.2402818831878164</v>
      </c>
      <c r="AD46" s="46">
        <f t="shared" si="65"/>
        <v>2378.3801936393502</v>
      </c>
      <c r="AE46" s="12">
        <f t="shared" si="66"/>
        <v>2.242660446873757</v>
      </c>
      <c r="AF46" s="76">
        <f t="shared" si="67"/>
        <v>11.084421358905743</v>
      </c>
      <c r="AH46" s="56">
        <f t="shared" si="68"/>
        <v>10.322601175534926</v>
      </c>
      <c r="AI46" s="12">
        <f t="shared" si="23"/>
        <v>2.1657918196762411</v>
      </c>
      <c r="AJ46" s="12">
        <f t="shared" si="69"/>
        <v>0.71565353280812705</v>
      </c>
      <c r="AK46" s="86">
        <f t="shared" si="70"/>
        <v>13.204046528019294</v>
      </c>
      <c r="AL46" s="82">
        <f t="shared" si="71"/>
        <v>2.6715145453468176</v>
      </c>
      <c r="AN46" s="13">
        <f>VLOOKUP(A46,'Source data'!AL:AM,2,FALSE)/3</f>
        <v>3.5992605800178334</v>
      </c>
      <c r="AO46" s="79">
        <f t="shared" si="27"/>
        <v>17.789461130877537</v>
      </c>
    </row>
    <row r="47" spans="1:41" x14ac:dyDescent="0.25">
      <c r="A47" s="9" t="s">
        <v>33</v>
      </c>
      <c r="B47" s="21">
        <f>VLOOKUP(A47,'Source data'!V:W,2,FALSE)</f>
        <v>518.82160768203801</v>
      </c>
      <c r="C47" s="22"/>
      <c r="D47" s="55">
        <f>IF(ISNA(VLOOKUP(A47,'Source data'!AH:AI,2,FALSE)),0,VLOOKUP(A47,'Source data'!AH:AI,2,FALSE))/3</f>
        <v>2.1950202903530536</v>
      </c>
      <c r="E47" s="66">
        <f t="shared" si="5"/>
        <v>4.2307804028437479</v>
      </c>
      <c r="F47" s="1">
        <f>SUMIF('Source data'!D:D,Working!A47,'Source data'!F:F)</f>
        <v>0.55725276625322095</v>
      </c>
      <c r="G47" s="1">
        <f>SUMIF('Source data'!D:D,Working!A47,'Source data'!G:G)</f>
        <v>3.1420421721558198E-3</v>
      </c>
      <c r="H47" s="1">
        <f>(804.75-F$51-G$51)*VLOOKUP(A47,'Source data'!J:K,2,FALSE)</f>
        <v>0.62542647314870381</v>
      </c>
      <c r="I47" s="1">
        <f t="shared" si="52"/>
        <v>1.1858212815740807</v>
      </c>
      <c r="J47" s="35">
        <f t="shared" si="53"/>
        <v>1.0740739360160489</v>
      </c>
      <c r="K47" s="32">
        <f t="shared" si="54"/>
        <v>6.0561127864231772E-3</v>
      </c>
      <c r="L47" s="32">
        <f t="shared" si="55"/>
        <v>1.2054749915735952</v>
      </c>
      <c r="M47" s="32">
        <f t="shared" si="56"/>
        <v>2.2795489275896443</v>
      </c>
      <c r="N47" s="69">
        <f t="shared" si="57"/>
        <v>2.2856050403760677</v>
      </c>
      <c r="P47" s="13">
        <f t="shared" si="72"/>
        <v>2.2856050403760677</v>
      </c>
      <c r="Q47" s="12">
        <f t="shared" si="58"/>
        <v>1.1858212815740807</v>
      </c>
      <c r="R47" s="47"/>
      <c r="S47" s="12">
        <f t="shared" si="59"/>
        <v>1.1858212815740807</v>
      </c>
      <c r="T47" s="73">
        <f t="shared" si="60"/>
        <v>2.2856050403760677</v>
      </c>
      <c r="V47" s="56">
        <f t="shared" si="61"/>
        <v>2.2856050403760677</v>
      </c>
      <c r="W47" s="12">
        <f t="shared" si="73"/>
        <v>1.1858212815740807</v>
      </c>
      <c r="X47" s="47"/>
      <c r="Y47" s="12">
        <f t="shared" si="62"/>
        <v>1.1858212815740807</v>
      </c>
      <c r="Z47" s="76">
        <f t="shared" si="74"/>
        <v>2.2856050403760677</v>
      </c>
      <c r="AB47" s="56">
        <f t="shared" si="63"/>
        <v>2.2856050403760677</v>
      </c>
      <c r="AC47" s="12">
        <f t="shared" si="64"/>
        <v>1.1858212815740807</v>
      </c>
      <c r="AD47" s="46">
        <f t="shared" si="65"/>
        <v>1009.1990087789728</v>
      </c>
      <c r="AE47" s="12">
        <f t="shared" si="66"/>
        <v>1.6111525450947428</v>
      </c>
      <c r="AF47" s="76">
        <f t="shared" si="67"/>
        <v>3.1054075644477486</v>
      </c>
      <c r="AH47" s="56">
        <f t="shared" si="68"/>
        <v>2.4418113059489448</v>
      </c>
      <c r="AI47" s="12">
        <f t="shared" si="23"/>
        <v>0.91181957103585776</v>
      </c>
      <c r="AJ47" s="12">
        <f t="shared" si="69"/>
        <v>6.0561127864231772E-3</v>
      </c>
      <c r="AK47" s="86">
        <f t="shared" si="70"/>
        <v>3.3596869897712258</v>
      </c>
      <c r="AL47" s="82">
        <f t="shared" si="71"/>
        <v>1.7430782053415341</v>
      </c>
      <c r="AN47" s="13">
        <f>VLOOKUP(A47,'Source data'!AL:AM,2,FALSE)/3</f>
        <v>2.9604252059597731</v>
      </c>
      <c r="AO47" s="79">
        <f t="shared" si="27"/>
        <v>5.706056112786424</v>
      </c>
    </row>
    <row r="48" spans="1:41" x14ac:dyDescent="0.25">
      <c r="A48" s="9" t="s">
        <v>37</v>
      </c>
      <c r="B48" s="21">
        <f>VLOOKUP(A48,'Source data'!V:W,2,FALSE)</f>
        <v>57.199750579356902</v>
      </c>
      <c r="C48" s="22"/>
      <c r="D48" s="55">
        <f>IF(ISNA(VLOOKUP(A48,'Source data'!AH:AI,2,FALSE)),0,VLOOKUP(A48,'Source data'!AH:AI,2,FALSE))/3</f>
        <v>0.72909319257229666</v>
      </c>
      <c r="E48" s="66">
        <f t="shared" si="5"/>
        <v>12.746440066391175</v>
      </c>
      <c r="F48" s="1">
        <f>SUMIF('Source data'!D:D,Working!A48,'Source data'!F:F)</f>
        <v>3.8818800286312197E-2</v>
      </c>
      <c r="G48" s="1">
        <f>SUMIF('Source data'!D:D,Working!A48,'Source data'!G:G)</f>
        <v>0.28590363259921447</v>
      </c>
      <c r="H48" s="1">
        <f>(804.75-F$51-G$51)*VLOOKUP(A48,'Source data'!J:K,2,FALSE)</f>
        <v>6.874618713645636E-2</v>
      </c>
      <c r="I48" s="1">
        <f t="shared" si="52"/>
        <v>0.39346862002198302</v>
      </c>
      <c r="J48" s="35">
        <f t="shared" si="53"/>
        <v>0.67865331392409434</v>
      </c>
      <c r="K48" s="32">
        <f t="shared" si="54"/>
        <v>4.9983370504834967</v>
      </c>
      <c r="L48" s="32">
        <f t="shared" si="55"/>
        <v>1.2018616591881872</v>
      </c>
      <c r="M48" s="32">
        <f t="shared" si="56"/>
        <v>1.8805149731122817</v>
      </c>
      <c r="N48" s="69">
        <f t="shared" si="57"/>
        <v>6.878852023595778</v>
      </c>
      <c r="P48" s="13">
        <f t="shared" si="72"/>
        <v>6.878852023595778</v>
      </c>
      <c r="Q48" s="12">
        <f t="shared" si="58"/>
        <v>0.39346862002198296</v>
      </c>
      <c r="R48" s="47"/>
      <c r="S48" s="12">
        <f t="shared" si="59"/>
        <v>0.39346862002198296</v>
      </c>
      <c r="T48" s="73">
        <f t="shared" si="60"/>
        <v>6.878852023595778</v>
      </c>
      <c r="V48" s="56">
        <f t="shared" si="61"/>
        <v>6.878852023595778</v>
      </c>
      <c r="W48" s="12">
        <f t="shared" si="73"/>
        <v>0.39346862002198296</v>
      </c>
      <c r="X48" s="47"/>
      <c r="Y48" s="12">
        <f t="shared" si="62"/>
        <v>0.39346862002198296</v>
      </c>
      <c r="Z48" s="76">
        <f t="shared" si="74"/>
        <v>6.878852023595778</v>
      </c>
      <c r="AB48" s="56">
        <f t="shared" si="63"/>
        <v>6.878852023595778</v>
      </c>
      <c r="AC48" s="12">
        <f t="shared" si="64"/>
        <v>0.39346862002198296</v>
      </c>
      <c r="AD48" s="46">
        <f t="shared" si="65"/>
        <v>335.62457255031364</v>
      </c>
      <c r="AE48" s="12">
        <f t="shared" si="66"/>
        <v>0.53491903987933287</v>
      </c>
      <c r="AF48" s="76">
        <f t="shared" si="67"/>
        <v>9.3517722448318228</v>
      </c>
      <c r="AH48" s="56">
        <f t="shared" si="68"/>
        <v>7.356657283321562</v>
      </c>
      <c r="AI48" s="12">
        <f t="shared" si="23"/>
        <v>0.75220598924491267</v>
      </c>
      <c r="AJ48" s="12">
        <f t="shared" si="69"/>
        <v>4.9983370504834967</v>
      </c>
      <c r="AK48" s="86">
        <f t="shared" si="70"/>
        <v>13.10720032304997</v>
      </c>
      <c r="AL48" s="82">
        <f t="shared" si="71"/>
        <v>0.74972858927212449</v>
      </c>
      <c r="AN48" s="13">
        <f>VLOOKUP(A48,'Source data'!AL:AM,2,FALSE)/3</f>
        <v>0.98191429768488003</v>
      </c>
      <c r="AO48" s="79">
        <f t="shared" si="27"/>
        <v>17.166408729747992</v>
      </c>
    </row>
    <row r="49" spans="1:41" x14ac:dyDescent="0.25">
      <c r="A49" s="9" t="s">
        <v>49</v>
      </c>
      <c r="B49" s="21">
        <f>VLOOKUP(A49,'Source data'!V:W,2,FALSE)</f>
        <v>278.30716826437703</v>
      </c>
      <c r="C49" s="22"/>
      <c r="D49" s="55">
        <f>IF(ISNA(VLOOKUP(A49,'Source data'!AH:AI,2,FALSE)),0,VLOOKUP(A49,'Source data'!AH:AI,2,FALSE))/3</f>
        <v>3.6276249298868</v>
      </c>
      <c r="E49" s="66">
        <f t="shared" si="5"/>
        <v>13.03460831609177</v>
      </c>
      <c r="F49" s="1">
        <f>SUMIF('Source data'!D:D,Working!A49,'Source data'!F:F)</f>
        <v>7.8491137946966799E-2</v>
      </c>
      <c r="G49" s="1">
        <f>SUMIF('Source data'!D:D,Working!A49,'Source data'!G:G)</f>
        <v>1.56707190162546E-3</v>
      </c>
      <c r="H49" s="1">
        <f>(804.75-F$51-G$51)*VLOOKUP(A49,'Source data'!J:K,2,FALSE)</f>
        <v>0.31192714766510854</v>
      </c>
      <c r="I49" s="1">
        <f t="shared" si="52"/>
        <v>0.39198535751370078</v>
      </c>
      <c r="J49" s="35">
        <f t="shared" si="53"/>
        <v>0.28203060106739469</v>
      </c>
      <c r="K49" s="32">
        <f t="shared" si="54"/>
        <v>5.6307277724762907E-3</v>
      </c>
      <c r="L49" s="32">
        <f t="shared" si="55"/>
        <v>1.1208017012655394</v>
      </c>
      <c r="M49" s="32">
        <f t="shared" si="56"/>
        <v>1.4028323023329341</v>
      </c>
      <c r="N49" s="69">
        <f t="shared" si="57"/>
        <v>1.4084630301054104</v>
      </c>
      <c r="P49" s="13">
        <f t="shared" si="72"/>
        <v>1.4084630301054104</v>
      </c>
      <c r="Q49" s="12">
        <f t="shared" si="58"/>
        <v>0.39198535751370078</v>
      </c>
      <c r="R49" s="47"/>
      <c r="S49" s="12">
        <f t="shared" si="59"/>
        <v>0.39198535751370078</v>
      </c>
      <c r="T49" s="73">
        <f t="shared" si="60"/>
        <v>1.4084630301054104</v>
      </c>
      <c r="V49" s="56">
        <f>AVERAGE(MIN(E49+U$3,M49),MIN(E49+2*U$3,M49),MIN(E49+3*U$3,M49))+K49</f>
        <v>1.4084630301054104</v>
      </c>
      <c r="W49" s="12">
        <f t="shared" si="73"/>
        <v>0.39198535751370078</v>
      </c>
      <c r="X49" s="47"/>
      <c r="Y49" s="12">
        <f t="shared" si="62"/>
        <v>0.39198535751370078</v>
      </c>
      <c r="Z49" s="76">
        <f t="shared" si="74"/>
        <v>1.4084630301054104</v>
      </c>
      <c r="AB49" s="56">
        <f t="shared" si="63"/>
        <v>1.4084630301054104</v>
      </c>
      <c r="AC49" s="12">
        <f t="shared" si="64"/>
        <v>0.39198535751370078</v>
      </c>
      <c r="AD49" s="46">
        <f t="shared" si="65"/>
        <v>3235.6395723730993</v>
      </c>
      <c r="AE49" s="12">
        <f t="shared" si="66"/>
        <v>1.7556595740391296</v>
      </c>
      <c r="AF49" s="76">
        <f t="shared" si="67"/>
        <v>6.308351973066487</v>
      </c>
      <c r="AH49" s="56">
        <f t="shared" si="68"/>
        <v>7.522974705436277</v>
      </c>
      <c r="AI49" s="12">
        <f t="shared" si="23"/>
        <v>0.56113292093317368</v>
      </c>
      <c r="AJ49" s="12">
        <f t="shared" si="69"/>
        <v>5.6307277724762907E-3</v>
      </c>
      <c r="AK49" s="86">
        <f t="shared" si="70"/>
        <v>8.089738354141927</v>
      </c>
      <c r="AL49" s="82">
        <f t="shared" si="71"/>
        <v>2.2514321733409615</v>
      </c>
      <c r="AN49" s="13">
        <f>VLOOKUP(A49,'Source data'!AL:AM,2,FALSE)/3</f>
        <v>3.4645888993636667</v>
      </c>
      <c r="AO49" s="79">
        <f t="shared" si="27"/>
        <v>12.448795052495706</v>
      </c>
    </row>
    <row r="50" spans="1:41" x14ac:dyDescent="0.25">
      <c r="A50" s="7"/>
      <c r="B50" s="24"/>
    </row>
    <row r="51" spans="1:41" s="43" customFormat="1" x14ac:dyDescent="0.25">
      <c r="A51" s="37" t="s">
        <v>66</v>
      </c>
      <c r="B51" s="38">
        <f>SUM(B2:B49)</f>
        <v>41837.644910914933</v>
      </c>
      <c r="C51" s="39">
        <f>SUM(C2:C49)</f>
        <v>41411.35185540012</v>
      </c>
      <c r="D51" s="38">
        <f>SUM(D2:D49)</f>
        <v>802.68614018466405</v>
      </c>
      <c r="E51" s="68"/>
      <c r="F51" s="40">
        <f t="shared" ref="F51:I51" si="75">SUM(F2:F49)</f>
        <v>428.95816400193326</v>
      </c>
      <c r="G51" s="40">
        <f t="shared" si="75"/>
        <v>30.642364467166502</v>
      </c>
      <c r="H51" s="40">
        <f t="shared" si="75"/>
        <v>345.07906726358215</v>
      </c>
      <c r="I51" s="40">
        <f t="shared" si="75"/>
        <v>804.67959573268172</v>
      </c>
      <c r="J51" s="41"/>
      <c r="K51" s="42"/>
      <c r="L51" s="42"/>
      <c r="M51" s="42"/>
      <c r="N51" s="70"/>
      <c r="P51" s="42"/>
      <c r="Q51" s="40">
        <f t="shared" ref="Q51" si="76">SUM(Q2:Q49)</f>
        <v>697.05652904527642</v>
      </c>
      <c r="R51" s="48"/>
      <c r="S51" s="40">
        <f t="shared" ref="S51" si="77">SUM(S2:S49)</f>
        <v>805</v>
      </c>
      <c r="T51" s="74"/>
      <c r="U51" s="53"/>
      <c r="V51" s="42"/>
      <c r="W51" s="40">
        <f t="shared" ref="W51" si="78">SUM(W2:W49)</f>
        <v>800.34108655158627</v>
      </c>
      <c r="X51" s="48"/>
      <c r="Y51" s="40">
        <f t="shared" ref="Y51" si="79">SUM(Y2:Y49)</f>
        <v>804.99999999999989</v>
      </c>
      <c r="Z51" s="77"/>
      <c r="AA51" s="53"/>
      <c r="AB51" s="42"/>
      <c r="AC51" s="40">
        <f t="shared" ref="AC51" si="80">SUM(AC2:AC49)</f>
        <v>745.77646117206052</v>
      </c>
      <c r="AD51" s="48"/>
      <c r="AE51" s="40">
        <f t="shared" ref="AE51" si="81">SUM(AE2:AE49)</f>
        <v>805.00000000000023</v>
      </c>
      <c r="AF51" s="77"/>
      <c r="AG51" s="53"/>
      <c r="AH51" s="40"/>
      <c r="AI51" s="40"/>
      <c r="AJ51" s="40"/>
      <c r="AK51" s="87"/>
      <c r="AL51" s="83">
        <f t="shared" ref="AL51" si="82">SUM(AL2:AL49)</f>
        <v>803.53067360213436</v>
      </c>
      <c r="AN51" s="40">
        <f t="shared" ref="AN51" si="83">SUM(AN2:AN49)</f>
        <v>803.94958768976551</v>
      </c>
      <c r="AO51" s="80"/>
    </row>
    <row r="53" spans="1:41" x14ac:dyDescent="0.25">
      <c r="I53" s="11"/>
      <c r="P53" s="11" t="s">
        <v>79</v>
      </c>
      <c r="Q53" s="26">
        <f>805-Q51</f>
        <v>107.94347095472358</v>
      </c>
      <c r="R53" s="46"/>
      <c r="V53" s="11" t="s">
        <v>79</v>
      </c>
      <c r="W53" s="26">
        <f>805-W51</f>
        <v>4.6589134484137276</v>
      </c>
      <c r="X53" s="46"/>
      <c r="AB53" s="11" t="s">
        <v>79</v>
      </c>
      <c r="AC53" s="26">
        <f>805-AC51</f>
        <v>59.223538827939478</v>
      </c>
      <c r="AD53" s="46"/>
      <c r="AI53" s="26"/>
      <c r="AJ53" s="26"/>
      <c r="AK53" s="88"/>
      <c r="AL53" s="8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I33" sqref="I33"/>
    </sheetView>
  </sheetViews>
  <sheetFormatPr defaultRowHeight="15" x14ac:dyDescent="0.25"/>
  <cols>
    <col min="1" max="1" width="20.28515625" bestFit="1" customWidth="1"/>
    <col min="2" max="2" width="12.5703125" customWidth="1"/>
    <col min="3" max="3" width="12.5703125" bestFit="1" customWidth="1"/>
    <col min="4" max="6" width="10.5703125" bestFit="1" customWidth="1"/>
    <col min="7" max="7" width="18.5703125" bestFit="1" customWidth="1"/>
    <col min="8" max="8" width="7.7109375" customWidth="1"/>
    <col min="9" max="9" width="38.7109375" bestFit="1" customWidth="1"/>
  </cols>
  <sheetData>
    <row r="1" spans="1:9" x14ac:dyDescent="0.25">
      <c r="A1" s="89" t="s">
        <v>116</v>
      </c>
      <c r="B1" s="89"/>
    </row>
    <row r="2" spans="1:9" x14ac:dyDescent="0.25">
      <c r="A2" s="89"/>
      <c r="B2" s="89"/>
      <c r="I2" s="152"/>
    </row>
    <row r="3" spans="1:9" x14ac:dyDescent="0.25">
      <c r="A3" s="89"/>
      <c r="B3" s="89"/>
      <c r="C3" s="97" t="s">
        <v>105</v>
      </c>
      <c r="D3" s="90"/>
      <c r="E3" s="96" t="s">
        <v>106</v>
      </c>
      <c r="F3" s="91"/>
      <c r="I3" s="153"/>
    </row>
    <row r="4" spans="1:9" x14ac:dyDescent="0.25">
      <c r="A4" s="89"/>
      <c r="B4" s="154" t="s">
        <v>85</v>
      </c>
      <c r="C4" s="92">
        <v>1</v>
      </c>
      <c r="D4" s="93">
        <v>2</v>
      </c>
      <c r="E4" s="94">
        <v>3</v>
      </c>
      <c r="F4" s="95">
        <v>4</v>
      </c>
      <c r="G4" s="98" t="s">
        <v>104</v>
      </c>
      <c r="H4" s="136"/>
      <c r="I4" s="166" t="s">
        <v>115</v>
      </c>
    </row>
    <row r="5" spans="1:9" x14ac:dyDescent="0.25">
      <c r="A5" s="134" t="s">
        <v>3</v>
      </c>
      <c r="B5" s="155">
        <f>Working!E3*$I5/1000</f>
        <v>118.8895086841558</v>
      </c>
      <c r="C5" s="137">
        <f>(Working!T3)*$I5/1000</f>
        <v>149.17999998806116</v>
      </c>
      <c r="D5" s="138">
        <f>(Working!Z3)*$I5/1000</f>
        <v>87.130174949632945</v>
      </c>
      <c r="E5" s="139">
        <f>(Working!AF3)*$I5/1000</f>
        <v>99.841394473996885</v>
      </c>
      <c r="F5" s="140">
        <f>(Working!AK3)*$I5/1000</f>
        <v>103.2512359561665</v>
      </c>
      <c r="G5" s="141">
        <f>(Working!N3)*$I5/1000</f>
        <v>85.965377943732065</v>
      </c>
      <c r="H5" s="32"/>
      <c r="I5" s="167">
        <v>8339.43</v>
      </c>
    </row>
    <row r="6" spans="1:9" x14ac:dyDescent="0.25">
      <c r="A6" s="100" t="s">
        <v>4</v>
      </c>
      <c r="B6" s="156">
        <f>Working!E4*$I6/1000</f>
        <v>122.42279173597554</v>
      </c>
      <c r="C6" s="142">
        <f>(Working!T4)*$I6/1000</f>
        <v>156.35478882516952</v>
      </c>
      <c r="D6" s="143">
        <f>(Working!Z4)*$I6/1000</f>
        <v>111.52012832483553</v>
      </c>
      <c r="E6" s="144">
        <f>(Working!AF4)*$I6/1000</f>
        <v>115.44980371836259</v>
      </c>
      <c r="F6" s="145">
        <f>(Working!AK4)*$I6/1000</f>
        <v>115.14870629088017</v>
      </c>
      <c r="G6" s="146">
        <f>(Working!N4)*$I6/1000</f>
        <v>110.37017767610944</v>
      </c>
      <c r="H6" s="32"/>
      <c r="I6" s="167">
        <v>8233.1366666666654</v>
      </c>
    </row>
    <row r="7" spans="1:9" x14ac:dyDescent="0.25">
      <c r="A7" s="100" t="s">
        <v>5</v>
      </c>
      <c r="B7" s="156">
        <f>Working!E5*$I7/1000</f>
        <v>77.380231984298419</v>
      </c>
      <c r="C7" s="142">
        <f>(Working!T5)*$I7/1000</f>
        <v>106.04389848325572</v>
      </c>
      <c r="D7" s="143">
        <f>(Working!Z5)*$I7/1000</f>
        <v>80.059832990434344</v>
      </c>
      <c r="E7" s="144">
        <f>(Working!AF5)*$I7/1000</f>
        <v>79.294274399839651</v>
      </c>
      <c r="F7" s="145">
        <f>(Working!AK5)*$I7/1000</f>
        <v>76.52135336616125</v>
      </c>
      <c r="G7" s="146">
        <f>(Working!N5)*$I7/1000</f>
        <v>79.294274399839637</v>
      </c>
      <c r="H7" s="32"/>
      <c r="I7" s="167">
        <v>5481.06</v>
      </c>
    </row>
    <row r="8" spans="1:9" x14ac:dyDescent="0.25">
      <c r="A8" s="100" t="s">
        <v>8</v>
      </c>
      <c r="B8" s="156">
        <f>Working!E6*$I8/1000</f>
        <v>117.55853627689834</v>
      </c>
      <c r="C8" s="142">
        <f>(Working!T6)*$I8/1000</f>
        <v>199.58354608356183</v>
      </c>
      <c r="D8" s="143">
        <f>(Working!Z6)*$I8/1000</f>
        <v>207.20722233324429</v>
      </c>
      <c r="E8" s="144">
        <f>(Working!AF6)*$I8/1000</f>
        <v>188.16034008076682</v>
      </c>
      <c r="F8" s="145">
        <f>(Working!AK6)*$I8/1000</f>
        <v>164.69632295358747</v>
      </c>
      <c r="G8" s="146">
        <f>(Working!N6)*$I8/1000</f>
        <v>206.09012800263721</v>
      </c>
      <c r="H8" s="32"/>
      <c r="I8" s="167">
        <v>7997.9</v>
      </c>
    </row>
    <row r="9" spans="1:9" x14ac:dyDescent="0.25">
      <c r="A9" s="100" t="s">
        <v>10</v>
      </c>
      <c r="B9" s="156">
        <f>Working!E7*$I9/1000</f>
        <v>114.71562108600821</v>
      </c>
      <c r="C9" s="142">
        <f>(Working!T7)*$I9/1000</f>
        <v>136.96985631382358</v>
      </c>
      <c r="D9" s="143">
        <f>(Working!Z7)*$I9/1000</f>
        <v>133.84704528512526</v>
      </c>
      <c r="E9" s="144">
        <f>(Working!AF7)*$I9/1000</f>
        <v>132.96442916485464</v>
      </c>
      <c r="F9" s="145">
        <f>(Working!AK7)*$I9/1000</f>
        <v>119.65155053512859</v>
      </c>
      <c r="G9" s="146">
        <f>(Working!N7)*$I9/1000</f>
        <v>132.96442916485464</v>
      </c>
      <c r="H9" s="32"/>
      <c r="I9" s="167">
        <v>6319.14</v>
      </c>
    </row>
    <row r="10" spans="1:9" x14ac:dyDescent="0.25">
      <c r="A10" s="100" t="s">
        <v>11</v>
      </c>
      <c r="B10" s="156">
        <f>Working!E8*$I10/1000</f>
        <v>100.10071952595474</v>
      </c>
      <c r="C10" s="142">
        <f>(Working!T8)*$I10/1000</f>
        <v>142.38929405818749</v>
      </c>
      <c r="D10" s="143">
        <f>(Working!Z8)*$I10/1000</f>
        <v>143.29233602460619</v>
      </c>
      <c r="E10" s="144">
        <f>(Working!AF8)*$I10/1000</f>
        <v>135.12146273791868</v>
      </c>
      <c r="F10" s="145">
        <f>(Working!AK8)*$I10/1000</f>
        <v>115.00819783913715</v>
      </c>
      <c r="G10" s="146">
        <f>(Working!N8)*$I10/1000</f>
        <v>142.38929405818749</v>
      </c>
      <c r="H10" s="32"/>
      <c r="I10" s="167">
        <v>6465.38</v>
      </c>
    </row>
    <row r="11" spans="1:9" x14ac:dyDescent="0.25">
      <c r="A11" s="100" t="s">
        <v>12</v>
      </c>
      <c r="B11" s="156">
        <f>Working!E9*$I11/1000</f>
        <v>61.922548558045136</v>
      </c>
      <c r="C11" s="142">
        <f>(Working!T9)*$I11/1000</f>
        <v>150.51990948509749</v>
      </c>
      <c r="D11" s="143">
        <f>(Working!Z9)*$I11/1000</f>
        <v>75.436445130384357</v>
      </c>
      <c r="E11" s="144">
        <f>(Working!AF9)*$I11/1000</f>
        <v>74.217837528975963</v>
      </c>
      <c r="F11" s="145">
        <f>(Working!AK9)*$I11/1000</f>
        <v>65.663357510118146</v>
      </c>
      <c r="G11" s="146">
        <f>(Working!N9)*$I11/1000</f>
        <v>74.217837528975963</v>
      </c>
      <c r="H11" s="32"/>
      <c r="I11" s="167">
        <v>8724.69</v>
      </c>
    </row>
    <row r="12" spans="1:9" x14ac:dyDescent="0.25">
      <c r="A12" s="100" t="s">
        <v>15</v>
      </c>
      <c r="B12" s="156">
        <f>Working!E10*$I12/1000</f>
        <v>33.380405215054331</v>
      </c>
      <c r="C12" s="142">
        <f>(Working!T10)*$I12/1000</f>
        <v>111.50311341436284</v>
      </c>
      <c r="D12" s="143">
        <f>(Working!Z10)*$I12/1000</f>
        <v>61.689722948939448</v>
      </c>
      <c r="E12" s="144">
        <f>(Working!AF10)*$I12/1000</f>
        <v>48.83912814691012</v>
      </c>
      <c r="F12" s="145">
        <f>(Working!AK10)*$I12/1000</f>
        <v>43.730687068987287</v>
      </c>
      <c r="G12" s="146">
        <f>(Working!N10)*$I12/1000</f>
        <v>60.806754851560683</v>
      </c>
      <c r="H12" s="32"/>
      <c r="I12" s="167">
        <v>6321.66</v>
      </c>
    </row>
    <row r="13" spans="1:9" x14ac:dyDescent="0.25">
      <c r="A13" s="100" t="s">
        <v>17</v>
      </c>
      <c r="B13" s="156">
        <f>Working!E11*$I13/1000</f>
        <v>159.26947772580004</v>
      </c>
      <c r="C13" s="142">
        <f>(Working!T11)*$I13/1000</f>
        <v>174.78259135259819</v>
      </c>
      <c r="D13" s="143">
        <f>(Working!Z11)*$I13/1000</f>
        <v>137.39808845327605</v>
      </c>
      <c r="E13" s="144">
        <f>(Working!AF11)*$I13/1000</f>
        <v>145.8977370344368</v>
      </c>
      <c r="F13" s="145">
        <f>(Working!AK11)*$I13/1000</f>
        <v>146.77787684255364</v>
      </c>
      <c r="G13" s="146">
        <f>(Working!N11)*$I13/1000</f>
        <v>136.15679927941144</v>
      </c>
      <c r="H13" s="32"/>
      <c r="I13" s="167">
        <v>8887.08</v>
      </c>
    </row>
    <row r="14" spans="1:9" x14ac:dyDescent="0.25">
      <c r="A14" s="100" t="s">
        <v>18</v>
      </c>
      <c r="B14" s="156">
        <f>Working!E12*$I14/1000</f>
        <v>120.32876895745525</v>
      </c>
      <c r="C14" s="142">
        <f>(Working!T12)*$I14/1000</f>
        <v>158.89447951248457</v>
      </c>
      <c r="D14" s="143">
        <f>(Working!Z12)*$I14/1000</f>
        <v>193.55735694827314</v>
      </c>
      <c r="E14" s="144">
        <f>(Working!AF12)*$I14/1000</f>
        <v>170.42135888688929</v>
      </c>
      <c r="F14" s="145">
        <f>(Working!AK12)*$I14/1000</f>
        <v>146.78201992768859</v>
      </c>
      <c r="G14" s="146">
        <f>(Working!N12)*$I14/1000</f>
        <v>192.54966604197469</v>
      </c>
      <c r="H14" s="32"/>
      <c r="I14" s="167">
        <v>7214.62</v>
      </c>
    </row>
    <row r="15" spans="1:9" x14ac:dyDescent="0.25">
      <c r="A15" s="100" t="s">
        <v>24</v>
      </c>
      <c r="B15" s="156">
        <f>Working!E13*$I15/1000</f>
        <v>97.199155613422974</v>
      </c>
      <c r="C15" s="142">
        <f>(Working!T13)*$I15/1000</f>
        <v>134.11074402753064</v>
      </c>
      <c r="D15" s="143">
        <f>(Working!Z13)*$I15/1000</f>
        <v>99.102719380902172</v>
      </c>
      <c r="E15" s="144">
        <f>(Working!AF13)*$I15/1000</f>
        <v>98.127965570537896</v>
      </c>
      <c r="F15" s="145">
        <f>(Working!AK13)*$I15/1000</f>
        <v>95.612402681440415</v>
      </c>
      <c r="G15" s="146">
        <f>(Working!N13)*$I15/1000</f>
        <v>98.127965570537896</v>
      </c>
      <c r="H15" s="32"/>
      <c r="I15" s="167">
        <v>6978.8050000000003</v>
      </c>
    </row>
    <row r="16" spans="1:9" x14ac:dyDescent="0.25">
      <c r="A16" s="100" t="s">
        <v>25</v>
      </c>
      <c r="B16" s="156">
        <f>Working!E14*$I16/1000</f>
        <v>113.16189517283686</v>
      </c>
      <c r="C16" s="142">
        <f>(Working!T14)*$I16/1000</f>
        <v>138.26838143265198</v>
      </c>
      <c r="D16" s="143">
        <f>(Working!Z14)*$I16/1000</f>
        <v>86.771570267020223</v>
      </c>
      <c r="E16" s="144">
        <f>(Working!AF14)*$I16/1000</f>
        <v>97.281621706554546</v>
      </c>
      <c r="F16" s="145">
        <f>(Working!AK14)*$I16/1000</f>
        <v>99.872026296894987</v>
      </c>
      <c r="G16" s="146">
        <f>(Working!N14)*$I16/1000</f>
        <v>85.713288238365976</v>
      </c>
      <c r="H16" s="32"/>
      <c r="I16" s="167">
        <v>7576.83</v>
      </c>
    </row>
    <row r="17" spans="1:9" x14ac:dyDescent="0.25">
      <c r="A17" s="100" t="s">
        <v>28</v>
      </c>
      <c r="B17" s="156">
        <f>Working!E15*$I17/1000</f>
        <v>100.12111361561344</v>
      </c>
      <c r="C17" s="142">
        <f>(Working!T15)*$I17/1000</f>
        <v>140.63345663086994</v>
      </c>
      <c r="D17" s="143">
        <f>(Working!Z15)*$I17/1000</f>
        <v>206.2800254803704</v>
      </c>
      <c r="E17" s="144">
        <f>(Working!AF15)*$I17/1000</f>
        <v>146.61121745747451</v>
      </c>
      <c r="F17" s="145">
        <f>(Working!AK15)*$I17/1000</f>
        <v>145.40797212897448</v>
      </c>
      <c r="G17" s="146">
        <f>(Working!N15)*$I17/1000</f>
        <v>217.80439441271167</v>
      </c>
      <c r="H17" s="32"/>
      <c r="I17" s="167">
        <v>6368.54</v>
      </c>
    </row>
    <row r="18" spans="1:9" x14ac:dyDescent="0.25">
      <c r="A18" s="100" t="s">
        <v>30</v>
      </c>
      <c r="B18" s="156">
        <f>Working!E16*$I18/1000</f>
        <v>179.35585934208584</v>
      </c>
      <c r="C18" s="142">
        <f>(Working!T16)*$I18/1000</f>
        <v>164.65489665314175</v>
      </c>
      <c r="D18" s="143">
        <f>(Working!Z16)*$I18/1000</f>
        <v>112.6930077735538</v>
      </c>
      <c r="E18" s="144">
        <f>(Working!AF16)*$I18/1000</f>
        <v>140.07805641670637</v>
      </c>
      <c r="F18" s="145">
        <f>(Working!AK16)*$I18/1000</f>
        <v>148.43701850951703</v>
      </c>
      <c r="G18" s="146">
        <f>(Working!N16)*$I18/1000</f>
        <v>111.46527949549416</v>
      </c>
      <c r="H18" s="32"/>
      <c r="I18" s="167">
        <v>8789.99</v>
      </c>
    </row>
    <row r="19" spans="1:9" x14ac:dyDescent="0.25">
      <c r="A19" s="100" t="s">
        <v>35</v>
      </c>
      <c r="B19" s="156">
        <f>Working!E17*$I19/1000</f>
        <v>103.54038017662486</v>
      </c>
      <c r="C19" s="142">
        <f>(Working!T17)*$I19/1000</f>
        <v>129.74615128294633</v>
      </c>
      <c r="D19" s="143">
        <f>(Working!Z17)*$I19/1000</f>
        <v>111.3669805502421</v>
      </c>
      <c r="E19" s="144">
        <f>(Working!AF17)*$I19/1000</f>
        <v>110.47715611571664</v>
      </c>
      <c r="F19" s="145">
        <f>(Working!AK17)*$I19/1000</f>
        <v>104.16130669032376</v>
      </c>
      <c r="G19" s="146">
        <f>(Working!N17)*$I19/1000</f>
        <v>110.47715611571664</v>
      </c>
      <c r="H19" s="32"/>
      <c r="I19" s="167">
        <v>6370.748333333333</v>
      </c>
    </row>
    <row r="20" spans="1:9" x14ac:dyDescent="0.25">
      <c r="A20" s="100" t="s">
        <v>36</v>
      </c>
      <c r="B20" s="156">
        <f>Working!E18*$I20/1000</f>
        <v>116.18744644626366</v>
      </c>
      <c r="C20" s="142">
        <f>(Working!T18)*$I20/1000</f>
        <v>151.98078249683456</v>
      </c>
      <c r="D20" s="143">
        <f>(Working!Z18)*$I20/1000</f>
        <v>86.774556561866504</v>
      </c>
      <c r="E20" s="144">
        <f>(Working!AF18)*$I20/1000</f>
        <v>98.52486321788767</v>
      </c>
      <c r="F20" s="145">
        <f>(Working!AK18)*$I20/1000</f>
        <v>108.82571191834397</v>
      </c>
      <c r="G20" s="146">
        <f>(Working!N18)*$I20/1000</f>
        <v>85.658167116632058</v>
      </c>
      <c r="H20" s="32"/>
      <c r="I20" s="167">
        <v>7992.8533333333326</v>
      </c>
    </row>
    <row r="21" spans="1:9" x14ac:dyDescent="0.25">
      <c r="A21" s="100" t="s">
        <v>38</v>
      </c>
      <c r="B21" s="156">
        <f>Working!E19*$I21/1000</f>
        <v>125.35027989428927</v>
      </c>
      <c r="C21" s="142">
        <f>(Working!T19)*$I21/1000</f>
        <v>140.53470127769089</v>
      </c>
      <c r="D21" s="143">
        <f>(Working!Z19)*$I21/1000</f>
        <v>112.11201544703384</v>
      </c>
      <c r="E21" s="144">
        <f>(Working!AF19)*$I21/1000</f>
        <v>117.11677435037406</v>
      </c>
      <c r="F21" s="145">
        <f>(Working!AK19)*$I21/1000</f>
        <v>117.04129201013883</v>
      </c>
      <c r="G21" s="146">
        <f>(Working!N19)*$I21/1000</f>
        <v>111.11889667235896</v>
      </c>
      <c r="H21" s="32"/>
      <c r="I21" s="167">
        <v>7110.29</v>
      </c>
    </row>
    <row r="22" spans="1:9" x14ac:dyDescent="0.25">
      <c r="A22" s="100" t="s">
        <v>39</v>
      </c>
      <c r="B22" s="156">
        <f>Working!E20*$I22/1000</f>
        <v>106.05266767783823</v>
      </c>
      <c r="C22" s="142">
        <f>(Working!T20)*$I22/1000</f>
        <v>159.90903872185243</v>
      </c>
      <c r="D22" s="143">
        <f>(Working!Z20)*$I22/1000</f>
        <v>129.86962010405239</v>
      </c>
      <c r="E22" s="144">
        <f>(Working!AF20)*$I22/1000</f>
        <v>128.41536215187483</v>
      </c>
      <c r="F22" s="145">
        <f>(Working!AK20)*$I22/1000</f>
        <v>113.00029602054008</v>
      </c>
      <c r="G22" s="146">
        <f>(Working!N20)*$I22/1000</f>
        <v>128.74767910453571</v>
      </c>
      <c r="H22" s="32"/>
      <c r="I22" s="167">
        <v>8032.6</v>
      </c>
    </row>
    <row r="23" spans="1:9" x14ac:dyDescent="0.25">
      <c r="A23" s="100" t="s">
        <v>41</v>
      </c>
      <c r="B23" s="156">
        <f>Working!E21*$I23/1000</f>
        <v>82.012144607136236</v>
      </c>
      <c r="C23" s="142">
        <f>(Working!T21)*$I23/1000</f>
        <v>133.5331811040858</v>
      </c>
      <c r="D23" s="143">
        <f>(Working!Z21)*$I23/1000</f>
        <v>203.54047735774512</v>
      </c>
      <c r="E23" s="144">
        <f>(Working!AF21)*$I23/1000</f>
        <v>119.81817729998744</v>
      </c>
      <c r="F23" s="145">
        <f>(Working!AK21)*$I23/1000</f>
        <v>137.54937685226091</v>
      </c>
      <c r="G23" s="146">
        <f>(Working!N21)*$I23/1000</f>
        <v>224.92663225464725</v>
      </c>
      <c r="H23" s="32"/>
      <c r="I23" s="167">
        <v>6064.51</v>
      </c>
    </row>
    <row r="24" spans="1:9" x14ac:dyDescent="0.25">
      <c r="A24" s="100" t="s">
        <v>43</v>
      </c>
      <c r="B24" s="156">
        <f>Working!E22*$I24/1000</f>
        <v>129.81782905672029</v>
      </c>
      <c r="C24" s="142">
        <f>(Working!T22)*$I24/1000</f>
        <v>139.90064952719885</v>
      </c>
      <c r="D24" s="143">
        <f>(Working!Z22)*$I24/1000</f>
        <v>110.75476992370294</v>
      </c>
      <c r="E24" s="144">
        <f>(Working!AF22)*$I24/1000</f>
        <v>118.21513279041775</v>
      </c>
      <c r="F24" s="145">
        <f>(Working!AK22)*$I24/1000</f>
        <v>119.04914631402018</v>
      </c>
      <c r="G24" s="146">
        <f>(Working!N22)*$I24/1000</f>
        <v>109.76289424278299</v>
      </c>
      <c r="H24" s="32"/>
      <c r="I24" s="167">
        <v>7101.3899999999994</v>
      </c>
    </row>
    <row r="25" spans="1:9" x14ac:dyDescent="0.25">
      <c r="A25" s="100" t="s">
        <v>44</v>
      </c>
      <c r="B25" s="156">
        <f>Working!E23*$I25/1000</f>
        <v>141.8705300016957</v>
      </c>
      <c r="C25" s="142">
        <f>(Working!T23)*$I25/1000</f>
        <v>159.47321401270361</v>
      </c>
      <c r="D25" s="143">
        <f>(Working!Z23)*$I25/1000</f>
        <v>227.84228273918879</v>
      </c>
      <c r="E25" s="144">
        <f>(Working!AF23)*$I25/1000</f>
        <v>202.59389403590433</v>
      </c>
      <c r="F25" s="145">
        <f>(Working!AK23)*$I25/1000</f>
        <v>174.53896379824747</v>
      </c>
      <c r="G25" s="146">
        <f>(Working!N23)*$I25/1000</f>
        <v>226.84792715606449</v>
      </c>
      <c r="H25" s="32"/>
      <c r="I25" s="167">
        <v>7119.1450000000004</v>
      </c>
    </row>
    <row r="26" spans="1:9" x14ac:dyDescent="0.25">
      <c r="A26" s="100" t="s">
        <v>45</v>
      </c>
      <c r="B26" s="156">
        <f>Working!E24*$I26/1000</f>
        <v>128.55229201254215</v>
      </c>
      <c r="C26" s="142">
        <f>(Working!T24)*$I26/1000</f>
        <v>142.73112778652711</v>
      </c>
      <c r="D26" s="143">
        <f>(Working!Z24)*$I26/1000</f>
        <v>96.734845697837159</v>
      </c>
      <c r="E26" s="144">
        <f>(Working!AF24)*$I26/1000</f>
        <v>109.52640710676719</v>
      </c>
      <c r="F26" s="145">
        <f>(Working!AK24)*$I26/1000</f>
        <v>112.68533144099501</v>
      </c>
      <c r="G26" s="146">
        <f>(Working!N24)*$I26/1000</f>
        <v>95.666584000779707</v>
      </c>
      <c r="H26" s="32"/>
      <c r="I26" s="167">
        <v>7648.28</v>
      </c>
    </row>
    <row r="27" spans="1:9" x14ac:dyDescent="0.25">
      <c r="A27" s="100" t="s">
        <v>46</v>
      </c>
      <c r="B27" s="156">
        <f>Working!E25*$I27/1000</f>
        <v>114.51005140693574</v>
      </c>
      <c r="C27" s="142">
        <f>(Working!T25)*$I27/1000</f>
        <v>135.91039839250078</v>
      </c>
      <c r="D27" s="143">
        <f>(Working!Z25)*$I27/1000</f>
        <v>102.42815769575826</v>
      </c>
      <c r="E27" s="144">
        <f>(Working!AF25)*$I27/1000</f>
        <v>106.95238660174317</v>
      </c>
      <c r="F27" s="145">
        <f>(Working!AK25)*$I27/1000</f>
        <v>106.89730936896007</v>
      </c>
      <c r="G27" s="146">
        <f>(Working!N25)*$I27/1000</f>
        <v>101.44683993134768</v>
      </c>
      <c r="H27" s="32"/>
      <c r="I27" s="167">
        <v>7025.8</v>
      </c>
    </row>
    <row r="28" spans="1:9" x14ac:dyDescent="0.25">
      <c r="A28" s="100" t="s">
        <v>47</v>
      </c>
      <c r="B28" s="156">
        <f>Working!E26*$I28/1000</f>
        <v>156.92906003935323</v>
      </c>
      <c r="C28" s="142">
        <f>(Working!T26)*$I28/1000</f>
        <v>141.23807844384373</v>
      </c>
      <c r="D28" s="143">
        <f>(Working!Z26)*$I28/1000</f>
        <v>112.17248553195769</v>
      </c>
      <c r="E28" s="144">
        <f>(Working!AF26)*$I28/1000</f>
        <v>130.45678071115472</v>
      </c>
      <c r="F28" s="145">
        <f>(Working!AK26)*$I28/1000</f>
        <v>135.27157190742639</v>
      </c>
      <c r="G28" s="146">
        <f>(Working!N26)*$I28/1000</f>
        <v>111.17246828531033</v>
      </c>
      <c r="H28" s="32"/>
      <c r="I28" s="167">
        <v>7159.68</v>
      </c>
    </row>
    <row r="29" spans="1:9" x14ac:dyDescent="0.25">
      <c r="A29" s="102" t="s">
        <v>48</v>
      </c>
      <c r="B29" s="157">
        <f>Working!E27*$I29/1000</f>
        <v>49.712703579511654</v>
      </c>
      <c r="C29" s="147">
        <f>(Working!T27)*$I29/1000</f>
        <v>135.3437460108903</v>
      </c>
      <c r="D29" s="148">
        <f>(Working!Z27)*$I29/1000</f>
        <v>169.31918912084461</v>
      </c>
      <c r="E29" s="149">
        <f>(Working!AF27)*$I29/1000</f>
        <v>72.702615638966805</v>
      </c>
      <c r="F29" s="150">
        <f>(Working!AK27)*$I29/1000</f>
        <v>104.57629280148026</v>
      </c>
      <c r="G29" s="151">
        <f>(Working!N27)*$I29/1000</f>
        <v>189.2296543299488</v>
      </c>
      <c r="H29" s="32"/>
      <c r="I29" s="168">
        <v>6150.98</v>
      </c>
    </row>
    <row r="31" spans="1:9" x14ac:dyDescent="0.25">
      <c r="A31" s="160" t="s">
        <v>122</v>
      </c>
      <c r="C31" s="135"/>
      <c r="D31" s="135"/>
      <c r="E31" s="135"/>
      <c r="F31" s="135"/>
      <c r="G31" s="135"/>
      <c r="H31" s="135"/>
    </row>
    <row r="32" spans="1:9" x14ac:dyDescent="0.25">
      <c r="A32" s="161" t="s">
        <v>127</v>
      </c>
      <c r="C32" s="135"/>
      <c r="D32" s="135"/>
      <c r="E32" s="135"/>
      <c r="F32" s="135"/>
      <c r="G32" s="135"/>
      <c r="H32" s="135"/>
    </row>
    <row r="33" spans="1:8" x14ac:dyDescent="0.25">
      <c r="A33" s="161" t="s">
        <v>128</v>
      </c>
      <c r="C33" s="135"/>
      <c r="D33" s="135"/>
      <c r="E33" s="135"/>
      <c r="F33" s="135"/>
      <c r="G33" s="135"/>
      <c r="H33" s="135"/>
    </row>
    <row r="34" spans="1:8" x14ac:dyDescent="0.25">
      <c r="A34" s="161" t="s">
        <v>129</v>
      </c>
      <c r="C34" s="135"/>
      <c r="D34" s="135"/>
      <c r="E34" s="135"/>
      <c r="F34" s="135"/>
      <c r="G34" s="135"/>
      <c r="H34" s="135"/>
    </row>
    <row r="35" spans="1:8" x14ac:dyDescent="0.25">
      <c r="A35" s="161"/>
      <c r="C35" s="135"/>
      <c r="D35" s="135"/>
      <c r="E35" s="135"/>
      <c r="F35" s="135"/>
      <c r="G35" s="135"/>
      <c r="H35" s="135"/>
    </row>
    <row r="36" spans="1:8" x14ac:dyDescent="0.25">
      <c r="A36" s="160" t="s">
        <v>123</v>
      </c>
      <c r="C36" s="135"/>
      <c r="D36" s="135"/>
      <c r="E36" s="135"/>
      <c r="F36" s="135"/>
      <c r="G36" s="135"/>
      <c r="H36" s="135"/>
    </row>
    <row r="37" spans="1:8" x14ac:dyDescent="0.25">
      <c r="A37" s="160"/>
      <c r="C37" s="135"/>
      <c r="D37" s="135"/>
      <c r="E37" s="135"/>
      <c r="F37" s="135"/>
      <c r="G37" s="135"/>
      <c r="H37" s="135"/>
    </row>
    <row r="38" spans="1:8" x14ac:dyDescent="0.25">
      <c r="A38" s="160" t="s">
        <v>124</v>
      </c>
    </row>
    <row r="39" spans="1:8" x14ac:dyDescent="0.25">
      <c r="A39" s="160"/>
    </row>
    <row r="40" spans="1:8" x14ac:dyDescent="0.25">
      <c r="A40" s="160" t="s">
        <v>125</v>
      </c>
    </row>
    <row r="41" spans="1:8" x14ac:dyDescent="0.25">
      <c r="A41" s="161" t="s">
        <v>130</v>
      </c>
    </row>
    <row r="42" spans="1:8" x14ac:dyDescent="0.25">
      <c r="A42" s="161" t="s">
        <v>131</v>
      </c>
    </row>
    <row r="43" spans="1:8" x14ac:dyDescent="0.25">
      <c r="A43" s="161" t="s">
        <v>132</v>
      </c>
    </row>
    <row r="44" spans="1:8" x14ac:dyDescent="0.25">
      <c r="A44" s="161"/>
    </row>
    <row r="45" spans="1:8" x14ac:dyDescent="0.25">
      <c r="A45" s="160" t="s">
        <v>133</v>
      </c>
    </row>
    <row r="46" spans="1:8" x14ac:dyDescent="0.25">
      <c r="A46" s="160"/>
    </row>
    <row r="47" spans="1:8" x14ac:dyDescent="0.25">
      <c r="A47" s="160"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5"/>
  <sheetViews>
    <sheetView zoomScaleNormal="100" workbookViewId="0">
      <selection activeCell="H12" sqref="H12"/>
    </sheetView>
  </sheetViews>
  <sheetFormatPr defaultRowHeight="15" x14ac:dyDescent="0.25"/>
  <cols>
    <col min="1" max="1" width="20.28515625" bestFit="1" customWidth="1"/>
    <col min="2" max="2" width="10.28515625" bestFit="1" customWidth="1"/>
    <col min="7" max="7" width="18.5703125" bestFit="1" customWidth="1"/>
  </cols>
  <sheetData>
    <row r="1" spans="1:7" x14ac:dyDescent="0.25">
      <c r="A1" s="89" t="s">
        <v>103</v>
      </c>
    </row>
    <row r="3" spans="1:7" x14ac:dyDescent="0.25">
      <c r="C3" s="97" t="s">
        <v>105</v>
      </c>
      <c r="D3" s="90"/>
      <c r="E3" s="96" t="s">
        <v>106</v>
      </c>
      <c r="F3" s="91"/>
      <c r="G3" s="11"/>
    </row>
    <row r="4" spans="1:7" x14ac:dyDescent="0.25">
      <c r="A4" s="89"/>
      <c r="B4" s="98" t="s">
        <v>85</v>
      </c>
      <c r="C4" s="92">
        <v>1</v>
      </c>
      <c r="D4" s="93">
        <v>2</v>
      </c>
      <c r="E4" s="94">
        <v>3</v>
      </c>
      <c r="F4" s="95">
        <v>4</v>
      </c>
      <c r="G4" s="98" t="s">
        <v>104</v>
      </c>
    </row>
    <row r="5" spans="1:7" x14ac:dyDescent="0.25">
      <c r="A5" s="99" t="s">
        <v>64</v>
      </c>
      <c r="B5" s="163"/>
      <c r="C5" s="164"/>
      <c r="D5" s="115"/>
      <c r="E5" s="165"/>
      <c r="F5" s="118"/>
      <c r="G5" s="163"/>
    </row>
    <row r="6" spans="1:7" x14ac:dyDescent="0.25">
      <c r="A6" s="100" t="s">
        <v>7</v>
      </c>
      <c r="B6" s="107">
        <f>Working!E29</f>
        <v>2.5251213521282718</v>
      </c>
      <c r="C6" s="105">
        <f>Working!T29</f>
        <v>3.8814912380612778</v>
      </c>
      <c r="D6" s="104">
        <f>Working!Z29</f>
        <v>3.8814912380612778</v>
      </c>
      <c r="E6" s="106">
        <f>Working!AF29</f>
        <v>3.8814912380612778</v>
      </c>
      <c r="F6" s="57">
        <f>Working!AK29</f>
        <v>3.7042758322636105</v>
      </c>
      <c r="G6" s="107">
        <f>Working!N29</f>
        <v>3.8814912380612774</v>
      </c>
    </row>
    <row r="7" spans="1:7" x14ac:dyDescent="0.25">
      <c r="A7" s="100" t="s">
        <v>14</v>
      </c>
      <c r="B7" s="107">
        <f>Working!E30</f>
        <v>0.89178582391736938</v>
      </c>
      <c r="C7" s="105">
        <f>Working!T30</f>
        <v>0.96923707334354936</v>
      </c>
      <c r="D7" s="104">
        <f>Working!Z30</f>
        <v>0.96923707334354936</v>
      </c>
      <c r="E7" s="106">
        <f>Working!AF30</f>
        <v>0.96923707334354936</v>
      </c>
      <c r="F7" s="57">
        <f>Working!AK30</f>
        <v>1.0005067926058222</v>
      </c>
      <c r="G7" s="107">
        <f>Working!N30</f>
        <v>0.96923707334354936</v>
      </c>
    </row>
    <row r="8" spans="1:7" x14ac:dyDescent="0.25">
      <c r="A8" s="100" t="s">
        <v>19</v>
      </c>
      <c r="B8" s="107">
        <f>Working!E31</f>
        <v>7.8774089737979116</v>
      </c>
      <c r="C8" s="105">
        <f>Working!T31</f>
        <v>3.7137872794998272</v>
      </c>
      <c r="D8" s="104">
        <f>Working!Z31</f>
        <v>3.7137872794998272</v>
      </c>
      <c r="E8" s="106">
        <f>Working!AF31</f>
        <v>3.7137872794998272</v>
      </c>
      <c r="F8" s="57">
        <f>Working!AK31</f>
        <v>6.2986559248657343</v>
      </c>
      <c r="G8" s="107">
        <f>Working!N31</f>
        <v>3.7137872794998272</v>
      </c>
    </row>
    <row r="9" spans="1:7" x14ac:dyDescent="0.25">
      <c r="A9" s="100" t="s">
        <v>21</v>
      </c>
      <c r="B9" s="107">
        <f>Working!E32</f>
        <v>0</v>
      </c>
      <c r="C9" s="105">
        <f>Working!T32</f>
        <v>0.61438176699532998</v>
      </c>
      <c r="D9" s="104">
        <f>Working!Z32</f>
        <v>0.61438176699532998</v>
      </c>
      <c r="E9" s="106">
        <f>Working!AF32</f>
        <v>0.61438176699532998</v>
      </c>
      <c r="F9" s="57">
        <f>Working!AK32</f>
        <v>0.33375786123165074</v>
      </c>
      <c r="G9" s="107">
        <f>Working!N32</f>
        <v>0.61438176699532998</v>
      </c>
    </row>
    <row r="10" spans="1:7" x14ac:dyDescent="0.25">
      <c r="A10" s="100" t="s">
        <v>22</v>
      </c>
      <c r="B10" s="107">
        <f>Working!E33</f>
        <v>0</v>
      </c>
      <c r="C10" s="105">
        <f>Working!T33</f>
        <v>0.9352119436524079</v>
      </c>
      <c r="D10" s="104">
        <f>Working!Z33</f>
        <v>0.9352119436524079</v>
      </c>
      <c r="E10" s="106">
        <f>Working!AF33</f>
        <v>0.9352119436524079</v>
      </c>
      <c r="F10" s="57">
        <f>Working!AK33</f>
        <v>0.46208993189459191</v>
      </c>
      <c r="G10" s="107">
        <f>Working!N33</f>
        <v>0.93521194365240801</v>
      </c>
    </row>
    <row r="11" spans="1:7" x14ac:dyDescent="0.25">
      <c r="A11" s="100" t="s">
        <v>23</v>
      </c>
      <c r="B11" s="107">
        <f>Working!E34</f>
        <v>0</v>
      </c>
      <c r="C11" s="105">
        <f>Working!T34</f>
        <v>1.4059571979738932</v>
      </c>
      <c r="D11" s="104">
        <f>Working!Z34</f>
        <v>1.4059571979738932</v>
      </c>
      <c r="E11" s="106">
        <f>Working!AF34</f>
        <v>1.4059571979738932</v>
      </c>
      <c r="F11" s="57">
        <f>Working!AK34</f>
        <v>0.65038803362312436</v>
      </c>
      <c r="G11" s="107">
        <f>Working!N34</f>
        <v>1.4059571979738932</v>
      </c>
    </row>
    <row r="12" spans="1:7" x14ac:dyDescent="0.25">
      <c r="A12" s="100" t="s">
        <v>26</v>
      </c>
      <c r="B12" s="107">
        <f>Working!E35</f>
        <v>0</v>
      </c>
      <c r="C12" s="105">
        <f>Working!T35</f>
        <v>1.3477241796538748</v>
      </c>
      <c r="D12" s="104">
        <f>Working!Z35</f>
        <v>1.3477241796538748</v>
      </c>
      <c r="E12" s="106">
        <f>Working!AF35</f>
        <v>1.3477241796538748</v>
      </c>
      <c r="F12" s="57">
        <f>Working!AK35</f>
        <v>0.62709482629505553</v>
      </c>
      <c r="G12" s="107">
        <f>Working!N35</f>
        <v>1.3477241796538748</v>
      </c>
    </row>
    <row r="13" spans="1:7" x14ac:dyDescent="0.25">
      <c r="A13" s="100" t="s">
        <v>40</v>
      </c>
      <c r="B13" s="107">
        <f>Working!E36</f>
        <v>0</v>
      </c>
      <c r="C13" s="105">
        <f>Working!T36</f>
        <v>1.1717364759989786</v>
      </c>
      <c r="D13" s="104">
        <f>Working!Z36</f>
        <v>1.1717364759989786</v>
      </c>
      <c r="E13" s="106">
        <f>Working!AF36</f>
        <v>1.1717364759989786</v>
      </c>
      <c r="F13" s="57">
        <f>Working!AK36</f>
        <v>0.55669974483309215</v>
      </c>
      <c r="G13" s="107">
        <f>Working!N36</f>
        <v>1.1717364759989786</v>
      </c>
    </row>
    <row r="14" spans="1:7" x14ac:dyDescent="0.25">
      <c r="A14" s="100" t="s">
        <v>42</v>
      </c>
      <c r="B14" s="107">
        <f>Working!E37</f>
        <v>1.3784399030007697</v>
      </c>
      <c r="C14" s="105">
        <f>Working!T37</f>
        <v>2.4656729191917082</v>
      </c>
      <c r="D14" s="104">
        <f>Working!Z37</f>
        <v>2.4656729191917082</v>
      </c>
      <c r="E14" s="106">
        <f>Working!AF37</f>
        <v>2.4656729191917082</v>
      </c>
      <c r="F14" s="57">
        <f>Working!AK37</f>
        <v>1.9076692951775107</v>
      </c>
      <c r="G14" s="107">
        <f>Working!N37</f>
        <v>2.4656729191917082</v>
      </c>
    </row>
    <row r="15" spans="1:7" x14ac:dyDescent="0.25">
      <c r="A15" s="101" t="s">
        <v>65</v>
      </c>
      <c r="B15" s="107"/>
      <c r="C15" s="105"/>
      <c r="D15" s="104"/>
      <c r="E15" s="106"/>
      <c r="F15" s="57"/>
      <c r="G15" s="107"/>
    </row>
    <row r="16" spans="1:7" x14ac:dyDescent="0.25">
      <c r="A16" s="100" t="s">
        <v>6</v>
      </c>
      <c r="B16" s="107">
        <f>Working!E39</f>
        <v>6.9588175405288073</v>
      </c>
      <c r="C16" s="105">
        <f>Working!T39</f>
        <v>2.1671476700688728</v>
      </c>
      <c r="D16" s="104">
        <f>Working!Z39</f>
        <v>2.1671476700688728</v>
      </c>
      <c r="E16" s="106">
        <f>Working!AF39</f>
        <v>4.186617549297587</v>
      </c>
      <c r="F16" s="57">
        <f>Working!AK39</f>
        <v>4.9215889533588983</v>
      </c>
      <c r="G16" s="107">
        <f>Working!N39</f>
        <v>2.1671476700688728</v>
      </c>
    </row>
    <row r="17" spans="1:7" x14ac:dyDescent="0.25">
      <c r="A17" s="100" t="s">
        <v>9</v>
      </c>
      <c r="B17" s="107">
        <f>Working!E40</f>
        <v>12.087087190524526</v>
      </c>
      <c r="C17" s="105">
        <f>Working!T40</f>
        <v>2.5572565884025491</v>
      </c>
      <c r="D17" s="104">
        <f>Working!Z40</f>
        <v>2.5572565884025491</v>
      </c>
      <c r="E17" s="106">
        <f>Working!AF40</f>
        <v>6.5736446901333778</v>
      </c>
      <c r="F17" s="57">
        <f>Working!AK40</f>
        <v>8.0035646545316137</v>
      </c>
      <c r="G17" s="107">
        <f>Working!N40</f>
        <v>2.5572565884025491</v>
      </c>
    </row>
    <row r="18" spans="1:7" x14ac:dyDescent="0.25">
      <c r="A18" s="100" t="s">
        <v>16</v>
      </c>
      <c r="B18" s="107">
        <f>Working!E41</f>
        <v>12.02545183351589</v>
      </c>
      <c r="C18" s="105">
        <f>Working!T41</f>
        <v>4.1198988352053103</v>
      </c>
      <c r="D18" s="104">
        <f>Working!Z41</f>
        <v>4.1198988352053103</v>
      </c>
      <c r="E18" s="106">
        <f>Working!AF41</f>
        <v>7.451728153655842</v>
      </c>
      <c r="F18" s="57">
        <f>Working!AK41</f>
        <v>8.5981407543669697</v>
      </c>
      <c r="G18" s="107">
        <f>Working!N41</f>
        <v>4.1198988352053103</v>
      </c>
    </row>
    <row r="19" spans="1:7" x14ac:dyDescent="0.25">
      <c r="A19" s="100" t="s">
        <v>20</v>
      </c>
      <c r="B19" s="107">
        <f>Working!E42</f>
        <v>11.980736698418658</v>
      </c>
      <c r="C19" s="105">
        <f>Working!T42</f>
        <v>3.9573255229844801</v>
      </c>
      <c r="D19" s="104">
        <f>Working!Z42</f>
        <v>3.9573255229844801</v>
      </c>
      <c r="E19" s="106">
        <f>Working!AF42</f>
        <v>7.3388266771742012</v>
      </c>
      <c r="F19" s="57">
        <f>Working!AK42</f>
        <v>8.5022751506615641</v>
      </c>
      <c r="G19" s="107">
        <f>Working!N42</f>
        <v>3.9573255229844806</v>
      </c>
    </row>
    <row r="20" spans="1:7" x14ac:dyDescent="0.25">
      <c r="A20" s="100" t="s">
        <v>27</v>
      </c>
      <c r="B20" s="107">
        <f>Working!E43</f>
        <v>0</v>
      </c>
      <c r="C20" s="105">
        <f>Working!T43</f>
        <v>2.1304405177246934</v>
      </c>
      <c r="D20" s="104">
        <f>Working!Z43</f>
        <v>2.1304405177246934</v>
      </c>
      <c r="E20" s="106">
        <f>Working!AF43</f>
        <v>8.4025872147166104E-3</v>
      </c>
      <c r="F20" s="57">
        <f>Working!AK43</f>
        <v>0.85721775941870737</v>
      </c>
      <c r="G20" s="107">
        <f>Working!N43</f>
        <v>2.1304405177246934</v>
      </c>
    </row>
    <row r="21" spans="1:7" x14ac:dyDescent="0.25">
      <c r="A21" s="100" t="s">
        <v>29</v>
      </c>
      <c r="B21" s="107">
        <f>Working!E44</f>
        <v>8.6206305191866566</v>
      </c>
      <c r="C21" s="105">
        <f>Working!T44</f>
        <v>1.6065109856212674</v>
      </c>
      <c r="D21" s="104">
        <f>Working!Z44</f>
        <v>1.6065109856212674</v>
      </c>
      <c r="E21" s="106">
        <f>Working!AF44</f>
        <v>4.5626418356761445</v>
      </c>
      <c r="F21" s="57">
        <f>Working!AK44</f>
        <v>5.6566611535983737</v>
      </c>
      <c r="G21" s="107">
        <f>Working!N44</f>
        <v>1.6065109856212674</v>
      </c>
    </row>
    <row r="22" spans="1:7" x14ac:dyDescent="0.25">
      <c r="A22" s="100" t="s">
        <v>31</v>
      </c>
      <c r="B22" s="107">
        <f>Working!E45</f>
        <v>12.425741377800156</v>
      </c>
      <c r="C22" s="105">
        <f>Working!T45</f>
        <v>1.349758378409506</v>
      </c>
      <c r="D22" s="104">
        <f>Working!Z45</f>
        <v>1.349758378409506</v>
      </c>
      <c r="E22" s="106">
        <f>Working!AF45</f>
        <v>6.0177790590520459</v>
      </c>
      <c r="F22" s="57">
        <f>Working!AK45</f>
        <v>7.7149976342798094</v>
      </c>
      <c r="G22" s="107">
        <f>Working!N45</f>
        <v>1.349758378409506</v>
      </c>
    </row>
    <row r="23" spans="1:7" x14ac:dyDescent="0.25">
      <c r="A23" s="100" t="s">
        <v>32</v>
      </c>
      <c r="B23" s="107">
        <f>Working!E46</f>
        <v>17.885353652604532</v>
      </c>
      <c r="C23" s="105">
        <f>Working!T46</f>
        <v>6.1301330819987285</v>
      </c>
      <c r="D23" s="104">
        <f>Working!Z46</f>
        <v>6.1301330819987285</v>
      </c>
      <c r="E23" s="106">
        <f>Working!AF46</f>
        <v>11.084421358905743</v>
      </c>
      <c r="F23" s="57">
        <f>Working!AK46</f>
        <v>13.204046528019294</v>
      </c>
      <c r="G23" s="107">
        <f>Working!N46</f>
        <v>6.1301330819987294</v>
      </c>
    </row>
    <row r="24" spans="1:7" x14ac:dyDescent="0.25">
      <c r="A24" s="100" t="s">
        <v>33</v>
      </c>
      <c r="B24" s="107">
        <f>Working!E47</f>
        <v>4.2307804028437479</v>
      </c>
      <c r="C24" s="105">
        <f>Working!T47</f>
        <v>2.2856050403760677</v>
      </c>
      <c r="D24" s="104">
        <f>Working!Z47</f>
        <v>2.2856050403760677</v>
      </c>
      <c r="E24" s="106">
        <f>Working!AF47</f>
        <v>3.1054075644477486</v>
      </c>
      <c r="F24" s="57">
        <f>Working!AK47</f>
        <v>3.3596869897712258</v>
      </c>
      <c r="G24" s="107">
        <f>Working!N47</f>
        <v>2.2856050403760677</v>
      </c>
    </row>
    <row r="25" spans="1:7" x14ac:dyDescent="0.25">
      <c r="A25" s="100" t="s">
        <v>37</v>
      </c>
      <c r="B25" s="107">
        <f>Working!E48</f>
        <v>12.746440066391175</v>
      </c>
      <c r="C25" s="105">
        <f>Working!T48</f>
        <v>6.878852023595778</v>
      </c>
      <c r="D25" s="104">
        <f>Working!Z48</f>
        <v>6.878852023595778</v>
      </c>
      <c r="E25" s="106">
        <f>Working!AF48</f>
        <v>9.3517722448318228</v>
      </c>
      <c r="F25" s="57">
        <f>Working!AK48</f>
        <v>13.10720032304997</v>
      </c>
      <c r="G25" s="107">
        <f>Working!N48</f>
        <v>6.878852023595778</v>
      </c>
    </row>
    <row r="26" spans="1:7" x14ac:dyDescent="0.25">
      <c r="A26" s="102" t="s">
        <v>49</v>
      </c>
      <c r="B26" s="112">
        <f>Working!E49</f>
        <v>13.03460831609177</v>
      </c>
      <c r="C26" s="109">
        <f>Working!T49</f>
        <v>1.4084630301054104</v>
      </c>
      <c r="D26" s="108">
        <f>Working!Z49</f>
        <v>1.4084630301054104</v>
      </c>
      <c r="E26" s="110">
        <f>Working!AF49</f>
        <v>6.308351973066487</v>
      </c>
      <c r="F26" s="111">
        <f>Working!AK49</f>
        <v>8.089738354141927</v>
      </c>
      <c r="G26" s="112">
        <f>Working!N49</f>
        <v>1.4084630301054104</v>
      </c>
    </row>
    <row r="28" spans="1:7" s="162" customFormat="1" ht="12.75" x14ac:dyDescent="0.2">
      <c r="A28" s="160" t="s">
        <v>139</v>
      </c>
    </row>
    <row r="29" spans="1:7" s="162" customFormat="1" ht="12.75" x14ac:dyDescent="0.2">
      <c r="A29" s="161" t="s">
        <v>127</v>
      </c>
    </row>
    <row r="30" spans="1:7" s="162" customFormat="1" ht="12.75" x14ac:dyDescent="0.2">
      <c r="A30" s="161" t="s">
        <v>138</v>
      </c>
    </row>
    <row r="31" spans="1:7" s="162" customFormat="1" ht="12.75" x14ac:dyDescent="0.2">
      <c r="A31" s="161" t="s">
        <v>129</v>
      </c>
    </row>
    <row r="32" spans="1:7" s="162" customFormat="1" ht="12.75" x14ac:dyDescent="0.2">
      <c r="A32" s="161"/>
    </row>
    <row r="33" spans="1:1" s="162" customFormat="1" ht="12.75" x14ac:dyDescent="0.2">
      <c r="A33" s="160" t="s">
        <v>140</v>
      </c>
    </row>
    <row r="34" spans="1:1" s="162" customFormat="1" ht="12.75" x14ac:dyDescent="0.2">
      <c r="A34" s="160" t="s">
        <v>141</v>
      </c>
    </row>
    <row r="35" spans="1:1" s="162" customFormat="1" ht="12.75" x14ac:dyDescent="0.2">
      <c r="A35" s="160"/>
    </row>
    <row r="36" spans="1:1" s="162" customFormat="1" ht="12.75" x14ac:dyDescent="0.2">
      <c r="A36" s="160" t="s">
        <v>134</v>
      </c>
    </row>
    <row r="37" spans="1:1" s="162" customFormat="1" ht="12.75" x14ac:dyDescent="0.2">
      <c r="A37" s="160"/>
    </row>
    <row r="38" spans="1:1" s="162" customFormat="1" ht="12.75" x14ac:dyDescent="0.2">
      <c r="A38" s="160" t="s">
        <v>135</v>
      </c>
    </row>
    <row r="39" spans="1:1" s="162" customFormat="1" ht="12.75" x14ac:dyDescent="0.2">
      <c r="A39" s="160"/>
    </row>
    <row r="40" spans="1:1" s="162" customFormat="1" ht="12.75" x14ac:dyDescent="0.2">
      <c r="A40" s="160" t="s">
        <v>136</v>
      </c>
    </row>
    <row r="41" spans="1:1" s="162" customFormat="1" ht="12.75" x14ac:dyDescent="0.2">
      <c r="A41" s="160"/>
    </row>
    <row r="42" spans="1:1" s="162" customFormat="1" ht="12.75" x14ac:dyDescent="0.2">
      <c r="A42" s="160" t="s">
        <v>137</v>
      </c>
    </row>
    <row r="43" spans="1:1" x14ac:dyDescent="0.25">
      <c r="A43" s="161"/>
    </row>
    <row r="44" spans="1:1" x14ac:dyDescent="0.25">
      <c r="A44" s="161"/>
    </row>
    <row r="45" spans="1:1" x14ac:dyDescent="0.25">
      <c r="A45" s="161"/>
    </row>
    <row r="46" spans="1:1" x14ac:dyDescent="0.25">
      <c r="A46" s="161"/>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Normal="100" workbookViewId="0">
      <selection activeCell="H29" sqref="H29"/>
    </sheetView>
  </sheetViews>
  <sheetFormatPr defaultRowHeight="15" x14ac:dyDescent="0.25"/>
  <cols>
    <col min="14" max="21" width="9.140625" style="60"/>
  </cols>
  <sheetData>
    <row r="1" spans="1:20" ht="21" x14ac:dyDescent="0.25">
      <c r="A1" s="62" t="s">
        <v>101</v>
      </c>
      <c r="O1" s="61"/>
      <c r="P1" s="61"/>
      <c r="Q1" s="61"/>
      <c r="R1" s="61"/>
      <c r="S1" s="61"/>
      <c r="T1" s="61"/>
    </row>
    <row r="2" spans="1:20" x14ac:dyDescent="0.25">
      <c r="A2" s="63" t="s">
        <v>102</v>
      </c>
    </row>
    <row r="3" spans="1:20" x14ac:dyDescent="0.25">
      <c r="N3" s="60">
        <f ca="1">(RAND()-0.5)*0.1+COLUMN(N1)-13</f>
        <v>1.0426537616221232</v>
      </c>
      <c r="O3" s="60">
        <f t="shared" ref="O3:T3" ca="1" si="0">(RAND()-0.5)*0.1+COLUMN(O1)-13</f>
        <v>1.9925386439546227</v>
      </c>
      <c r="P3" s="60">
        <f t="shared" ca="1" si="0"/>
        <v>3.0201317884410024</v>
      </c>
      <c r="Q3" s="60">
        <f t="shared" ca="1" si="0"/>
        <v>3.9777908285858139</v>
      </c>
      <c r="R3" s="60">
        <f t="shared" ca="1" si="0"/>
        <v>5.0087696701103681</v>
      </c>
      <c r="S3" s="60">
        <f t="shared" ca="1" si="0"/>
        <v>6.0098754853564849</v>
      </c>
      <c r="T3" s="60">
        <f t="shared" ca="1" si="0"/>
        <v>6.9520870426959149</v>
      </c>
    </row>
    <row r="4" spans="1:20" x14ac:dyDescent="0.25">
      <c r="N4" s="60">
        <f t="shared" ref="N4:T4" ca="1" si="1">(RAND()-0.5)*0.1+COLUMN(N2)-13</f>
        <v>1.0404025865296287</v>
      </c>
      <c r="O4" s="60">
        <f t="shared" ca="1" si="1"/>
        <v>2.0024387325166</v>
      </c>
      <c r="P4" s="60">
        <f t="shared" ca="1" si="1"/>
        <v>2.9549047384320986</v>
      </c>
      <c r="Q4" s="60">
        <f t="shared" ca="1" si="1"/>
        <v>3.9686321851445783</v>
      </c>
      <c r="R4" s="60">
        <f t="shared" ca="1" si="1"/>
        <v>4.9696983404257082</v>
      </c>
      <c r="S4" s="60">
        <f t="shared" ca="1" si="1"/>
        <v>6.0223743656618929</v>
      </c>
      <c r="T4" s="60">
        <f t="shared" ca="1" si="1"/>
        <v>6.9808808660579302</v>
      </c>
    </row>
    <row r="5" spans="1:20" x14ac:dyDescent="0.25">
      <c r="N5" s="60">
        <f t="shared" ref="N5:T5" ca="1" si="2">(RAND()-0.5)*0.1+COLUMN(N3)-13</f>
        <v>0.97685305645024023</v>
      </c>
      <c r="O5" s="60">
        <f t="shared" ca="1" si="2"/>
        <v>2.0081876489828527</v>
      </c>
      <c r="P5" s="60">
        <f t="shared" ca="1" si="2"/>
        <v>3.001419700037296</v>
      </c>
      <c r="Q5" s="60">
        <f t="shared" ca="1" si="2"/>
        <v>3.9985040777643412</v>
      </c>
      <c r="R5" s="60">
        <f t="shared" ca="1" si="2"/>
        <v>4.9642856459937867</v>
      </c>
      <c r="S5" s="60">
        <f t="shared" ca="1" si="2"/>
        <v>5.9589480274087023</v>
      </c>
      <c r="T5" s="60">
        <f t="shared" ca="1" si="2"/>
        <v>6.987060564976062</v>
      </c>
    </row>
    <row r="6" spans="1:20" x14ac:dyDescent="0.25">
      <c r="N6" s="60">
        <f t="shared" ref="N6:T6" ca="1" si="3">(RAND()-0.5)*0.1+COLUMN(N4)-13</f>
        <v>0.97421236239050479</v>
      </c>
      <c r="O6" s="60">
        <f t="shared" ca="1" si="3"/>
        <v>1.9886502516998892</v>
      </c>
      <c r="P6" s="60">
        <f t="shared" ca="1" si="3"/>
        <v>3.0143239467535459</v>
      </c>
      <c r="Q6" s="60">
        <f t="shared" ca="1" si="3"/>
        <v>4.0477113303033541</v>
      </c>
      <c r="R6" s="60">
        <f t="shared" ca="1" si="3"/>
        <v>5.0436781958829719</v>
      </c>
      <c r="S6" s="60">
        <f t="shared" ca="1" si="3"/>
        <v>5.982482077635062</v>
      </c>
      <c r="T6" s="60">
        <f t="shared" ca="1" si="3"/>
        <v>6.9521254300061486</v>
      </c>
    </row>
    <row r="7" spans="1:20" x14ac:dyDescent="0.25">
      <c r="N7" s="60">
        <f t="shared" ref="N7:T7" ca="1" si="4">(RAND()-0.5)*0.1+COLUMN(N5)-13</f>
        <v>0.95120142734483792</v>
      </c>
      <c r="O7" s="60">
        <f t="shared" ca="1" si="4"/>
        <v>2.0278279968983064</v>
      </c>
      <c r="P7" s="60">
        <f t="shared" ca="1" si="4"/>
        <v>2.9919050025947307</v>
      </c>
      <c r="Q7" s="60">
        <f t="shared" ca="1" si="4"/>
        <v>3.971253612314424</v>
      </c>
      <c r="R7" s="60">
        <f t="shared" ca="1" si="4"/>
        <v>5.0041097334994191</v>
      </c>
      <c r="S7" s="60">
        <f t="shared" ca="1" si="4"/>
        <v>6.0263577078079784</v>
      </c>
      <c r="T7" s="60">
        <f t="shared" ca="1" si="4"/>
        <v>7.0052789261103108</v>
      </c>
    </row>
    <row r="8" spans="1:20" x14ac:dyDescent="0.25">
      <c r="N8" s="60">
        <f t="shared" ref="N8:T8" ca="1" si="5">(RAND()-0.5)*0.1+COLUMN(N6)-13</f>
        <v>1.0317930790440428</v>
      </c>
      <c r="O8" s="60">
        <f t="shared" ca="1" si="5"/>
        <v>1.9841300445550498</v>
      </c>
      <c r="P8" s="60">
        <f t="shared" ca="1" si="5"/>
        <v>2.9946688755441322</v>
      </c>
      <c r="Q8" s="60">
        <f t="shared" ca="1" si="5"/>
        <v>3.9758347206335038</v>
      </c>
      <c r="R8" s="60">
        <f t="shared" ca="1" si="5"/>
        <v>5.0175551764697346</v>
      </c>
      <c r="S8" s="60">
        <f t="shared" ca="1" si="5"/>
        <v>5.9752122444732407</v>
      </c>
      <c r="T8" s="60">
        <f t="shared" ca="1" si="5"/>
        <v>7.0060713239047807</v>
      </c>
    </row>
    <row r="9" spans="1:20" x14ac:dyDescent="0.25">
      <c r="N9" s="60">
        <f t="shared" ref="N9:T9" ca="1" si="6">(RAND()-0.5)*0.1+COLUMN(N7)-13</f>
        <v>0.99879050413897907</v>
      </c>
      <c r="O9" s="60">
        <f t="shared" ca="1" si="6"/>
        <v>1.9869798517334516</v>
      </c>
      <c r="P9" s="60">
        <f t="shared" ca="1" si="6"/>
        <v>3.0225978841945711</v>
      </c>
      <c r="Q9" s="60">
        <f t="shared" ca="1" si="6"/>
        <v>4.0066148668530133</v>
      </c>
      <c r="R9" s="60">
        <f t="shared" ca="1" si="6"/>
        <v>4.9725183351442368</v>
      </c>
      <c r="S9" s="60">
        <f t="shared" ca="1" si="6"/>
        <v>5.9975367083627376</v>
      </c>
      <c r="T9" s="60">
        <f t="shared" ca="1" si="6"/>
        <v>6.9681939104571597</v>
      </c>
    </row>
    <row r="10" spans="1:20" x14ac:dyDescent="0.25">
      <c r="N10" s="60">
        <f t="shared" ref="N10:T10" ca="1" si="7">(RAND()-0.5)*0.1+COLUMN(N8)-13</f>
        <v>1.0138428828643757</v>
      </c>
      <c r="O10" s="60">
        <f t="shared" ca="1" si="7"/>
        <v>2.0214385900460154</v>
      </c>
      <c r="P10" s="60">
        <f t="shared" ca="1" si="7"/>
        <v>3.0369729600721875</v>
      </c>
      <c r="Q10" s="60">
        <f t="shared" ca="1" si="7"/>
        <v>3.9629988631955442</v>
      </c>
      <c r="R10" s="60">
        <f t="shared" ca="1" si="7"/>
        <v>4.9697009230801434</v>
      </c>
      <c r="S10" s="60">
        <f t="shared" ca="1" si="7"/>
        <v>5.9706251822604308</v>
      </c>
      <c r="T10" s="60">
        <f t="shared" ca="1" si="7"/>
        <v>7.0072940650801776</v>
      </c>
    </row>
    <row r="11" spans="1:20" x14ac:dyDescent="0.25">
      <c r="N11" s="60">
        <f t="shared" ref="N11:T11" ca="1" si="8">(RAND()-0.5)*0.1+COLUMN(N9)-13</f>
        <v>1.0330358937098083</v>
      </c>
      <c r="O11" s="60">
        <f t="shared" ca="1" si="8"/>
        <v>1.961511547279029</v>
      </c>
      <c r="P11" s="60">
        <f t="shared" ca="1" si="8"/>
        <v>2.9568513405517223</v>
      </c>
      <c r="Q11" s="60">
        <f t="shared" ca="1" si="8"/>
        <v>3.9530032411926967</v>
      </c>
      <c r="R11" s="60">
        <f t="shared" ca="1" si="8"/>
        <v>5.0269555345687529</v>
      </c>
      <c r="S11" s="60">
        <f t="shared" ca="1" si="8"/>
        <v>6.0306247041270282</v>
      </c>
      <c r="T11" s="60">
        <f t="shared" ca="1" si="8"/>
        <v>6.9700154397084262</v>
      </c>
    </row>
    <row r="12" spans="1:20" x14ac:dyDescent="0.25">
      <c r="N12" s="60">
        <f t="shared" ref="N12:T12" ca="1" si="9">(RAND()-0.5)*0.1+COLUMN(N10)-13</f>
        <v>1.0407409848896982</v>
      </c>
      <c r="O12" s="60">
        <f t="shared" ca="1" si="9"/>
        <v>2.0351565459848988</v>
      </c>
      <c r="P12" s="60">
        <f t="shared" ca="1" si="9"/>
        <v>2.9886348093925168</v>
      </c>
      <c r="Q12" s="60">
        <f t="shared" ca="1" si="9"/>
        <v>3.9674382973612197</v>
      </c>
      <c r="R12" s="60">
        <f t="shared" ca="1" si="9"/>
        <v>4.9578365932775874</v>
      </c>
      <c r="S12" s="60">
        <f t="shared" ca="1" si="9"/>
        <v>6.0355317224454019</v>
      </c>
      <c r="T12" s="60">
        <f t="shared" ca="1" si="9"/>
        <v>6.9792821535241636</v>
      </c>
    </row>
    <row r="13" spans="1:20" x14ac:dyDescent="0.25">
      <c r="N13" s="60">
        <f t="shared" ref="N13:T13" ca="1" si="10">(RAND()-0.5)*0.1+COLUMN(N11)-13</f>
        <v>1.0199582367861222</v>
      </c>
      <c r="O13" s="60">
        <f t="shared" ca="1" si="10"/>
        <v>1.9716059780627315</v>
      </c>
      <c r="P13" s="60">
        <f t="shared" ca="1" si="10"/>
        <v>3.0285277588674226</v>
      </c>
      <c r="Q13" s="60">
        <f t="shared" ca="1" si="10"/>
        <v>4.0385705523338906</v>
      </c>
      <c r="R13" s="60">
        <f t="shared" ca="1" si="10"/>
        <v>4.9727671697075202</v>
      </c>
      <c r="S13" s="60">
        <f t="shared" ca="1" si="10"/>
        <v>6.0159486480154172</v>
      </c>
      <c r="T13" s="60">
        <f t="shared" ca="1" si="10"/>
        <v>7.0205534779150298</v>
      </c>
    </row>
    <row r="14" spans="1:20" x14ac:dyDescent="0.25">
      <c r="N14" s="60">
        <f t="shared" ref="N14:T14" ca="1" si="11">(RAND()-0.5)*0.1+COLUMN(N12)-13</f>
        <v>0.95160309704423085</v>
      </c>
      <c r="O14" s="60">
        <f t="shared" ca="1" si="11"/>
        <v>2.0072634113743533</v>
      </c>
      <c r="P14" s="60">
        <f t="shared" ca="1" si="11"/>
        <v>2.9875460827843661</v>
      </c>
      <c r="Q14" s="60">
        <f t="shared" ca="1" si="11"/>
        <v>4.0227014750940597</v>
      </c>
      <c r="R14" s="60">
        <f t="shared" ca="1" si="11"/>
        <v>5.0385579299154202</v>
      </c>
      <c r="S14" s="60">
        <f t="shared" ca="1" si="11"/>
        <v>5.9689819507066417</v>
      </c>
      <c r="T14" s="60">
        <f t="shared" ca="1" si="11"/>
        <v>6.9975963554275893</v>
      </c>
    </row>
    <row r="15" spans="1:20" x14ac:dyDescent="0.25">
      <c r="N15" s="60">
        <f t="shared" ref="N15:T15" ca="1" si="12">(RAND()-0.5)*0.1+COLUMN(N13)-13</f>
        <v>0.98611383857212154</v>
      </c>
      <c r="O15" s="60">
        <f t="shared" ca="1" si="12"/>
        <v>2.0466141711866701</v>
      </c>
      <c r="P15" s="60">
        <f t="shared" ca="1" si="12"/>
        <v>3.0283430302534491</v>
      </c>
      <c r="Q15" s="60">
        <f t="shared" ca="1" si="12"/>
        <v>4.0166559108104778</v>
      </c>
      <c r="R15" s="60">
        <f t="shared" ca="1" si="12"/>
        <v>4.9883253032045545</v>
      </c>
      <c r="S15" s="60">
        <f t="shared" ca="1" si="12"/>
        <v>5.9512300081992429</v>
      </c>
      <c r="T15" s="60">
        <f t="shared" ca="1" si="12"/>
        <v>6.9872531874932413</v>
      </c>
    </row>
    <row r="16" spans="1:20" x14ac:dyDescent="0.25">
      <c r="N16" s="60">
        <f t="shared" ref="N16:T16" ca="1" si="13">(RAND()-0.5)*0.1+COLUMN(N14)-13</f>
        <v>1.034009830867765</v>
      </c>
      <c r="O16" s="60">
        <f t="shared" ca="1" si="13"/>
        <v>1.9501792152579416</v>
      </c>
      <c r="P16" s="60">
        <f t="shared" ca="1" si="13"/>
        <v>3.0199480207967824</v>
      </c>
      <c r="Q16" s="60">
        <f t="shared" ca="1" si="13"/>
        <v>4.0200387101399073</v>
      </c>
      <c r="R16" s="60">
        <f t="shared" ca="1" si="13"/>
        <v>5.0326815976066612</v>
      </c>
      <c r="S16" s="60">
        <f t="shared" ca="1" si="13"/>
        <v>5.9671595501529744</v>
      </c>
      <c r="T16" s="60">
        <f t="shared" ca="1" si="13"/>
        <v>6.9691118431338701</v>
      </c>
    </row>
    <row r="17" spans="14:20" x14ac:dyDescent="0.25">
      <c r="N17" s="60">
        <f t="shared" ref="N17:T17" ca="1" si="14">(RAND()-0.5)*0.1+COLUMN(N15)-13</f>
        <v>1.0256471321802607</v>
      </c>
      <c r="O17" s="60">
        <f t="shared" ca="1" si="14"/>
        <v>1.9992835427343802</v>
      </c>
      <c r="P17" s="60">
        <f t="shared" ca="1" si="14"/>
        <v>3.0118655317026182</v>
      </c>
      <c r="Q17" s="60">
        <f t="shared" ca="1" si="14"/>
        <v>4.0411135350743237</v>
      </c>
      <c r="R17" s="60">
        <f t="shared" ca="1" si="14"/>
        <v>4.978140780225619</v>
      </c>
      <c r="S17" s="60">
        <f t="shared" ca="1" si="14"/>
        <v>6.0456377851662815</v>
      </c>
      <c r="T17" s="60">
        <f t="shared" ca="1" si="14"/>
        <v>7.0354444044502529</v>
      </c>
    </row>
    <row r="18" spans="14:20" x14ac:dyDescent="0.25">
      <c r="N18" s="60">
        <f t="shared" ref="N18:T18" ca="1" si="15">(RAND()-0.5)*0.1+COLUMN(N16)-13</f>
        <v>1.0006697645252132</v>
      </c>
      <c r="O18" s="60">
        <f t="shared" ca="1" si="15"/>
        <v>1.9518198186360554</v>
      </c>
      <c r="P18" s="60">
        <f t="shared" ca="1" si="15"/>
        <v>2.9685113883993939</v>
      </c>
      <c r="Q18" s="60">
        <f t="shared" ca="1" si="15"/>
        <v>4.0454855625617903</v>
      </c>
      <c r="R18" s="60">
        <f t="shared" ca="1" si="15"/>
        <v>4.9859040856311942</v>
      </c>
      <c r="S18" s="60">
        <f t="shared" ca="1" si="15"/>
        <v>6.0097339717412019</v>
      </c>
      <c r="T18" s="60">
        <f t="shared" ca="1" si="15"/>
        <v>6.9582298692644997</v>
      </c>
    </row>
    <row r="19" spans="14:20" x14ac:dyDescent="0.25">
      <c r="N19" s="60">
        <f t="shared" ref="N19:T19" ca="1" si="16">(RAND()-0.5)*0.1+COLUMN(N17)-13</f>
        <v>0.98515567435975804</v>
      </c>
      <c r="O19" s="60">
        <f t="shared" ca="1" si="16"/>
        <v>1.9978953089037024</v>
      </c>
      <c r="P19" s="60">
        <f t="shared" ca="1" si="16"/>
        <v>3.0068038205410019</v>
      </c>
      <c r="Q19" s="60">
        <f t="shared" ca="1" si="16"/>
        <v>3.960290387670419</v>
      </c>
      <c r="R19" s="60">
        <f t="shared" ca="1" si="16"/>
        <v>4.9815294059271089</v>
      </c>
      <c r="S19" s="60">
        <f t="shared" ca="1" si="16"/>
        <v>5.9946409950123289</v>
      </c>
      <c r="T19" s="60">
        <f t="shared" ca="1" si="16"/>
        <v>7.019864957363172</v>
      </c>
    </row>
    <row r="20" spans="14:20" x14ac:dyDescent="0.25">
      <c r="N20" s="60">
        <f t="shared" ref="N20:T20" ca="1" si="17">(RAND()-0.5)*0.1+COLUMN(N18)-13</f>
        <v>0.98826661236759961</v>
      </c>
      <c r="O20" s="60">
        <f t="shared" ca="1" si="17"/>
        <v>1.9851415638296999</v>
      </c>
      <c r="P20" s="60">
        <f t="shared" ca="1" si="17"/>
        <v>3.0086539376777317</v>
      </c>
      <c r="Q20" s="60">
        <f t="shared" ca="1" si="17"/>
        <v>3.95834052751173</v>
      </c>
      <c r="R20" s="60">
        <f t="shared" ca="1" si="17"/>
        <v>4.9848706911175675</v>
      </c>
      <c r="S20" s="60">
        <f t="shared" ca="1" si="17"/>
        <v>6.0022738613205426</v>
      </c>
      <c r="T20" s="60">
        <f t="shared" ca="1" si="17"/>
        <v>6.9990324949993408</v>
      </c>
    </row>
    <row r="21" spans="14:20" x14ac:dyDescent="0.25">
      <c r="N21" s="60">
        <f t="shared" ref="N21:T21" ca="1" si="18">(RAND()-0.5)*0.1+COLUMN(N19)-13</f>
        <v>1.0318737117996779</v>
      </c>
      <c r="O21" s="60">
        <f t="shared" ca="1" si="18"/>
        <v>2.0111224257259011</v>
      </c>
      <c r="P21" s="60">
        <f t="shared" ca="1" si="18"/>
        <v>3.015341525279311</v>
      </c>
      <c r="Q21" s="60">
        <f t="shared" ca="1" si="18"/>
        <v>3.9743613992326559</v>
      </c>
      <c r="R21" s="60">
        <f t="shared" ca="1" si="18"/>
        <v>5.0159016110868961</v>
      </c>
      <c r="S21" s="60">
        <f t="shared" ca="1" si="18"/>
        <v>6.03103314472515</v>
      </c>
      <c r="T21" s="60">
        <f t="shared" ca="1" si="18"/>
        <v>6.9755101002467264</v>
      </c>
    </row>
    <row r="22" spans="14:20" x14ac:dyDescent="0.25">
      <c r="N22" s="60">
        <f t="shared" ref="N22:T22" ca="1" si="19">(RAND()-0.5)*0.1+COLUMN(N20)-13</f>
        <v>0.95876144244389394</v>
      </c>
      <c r="O22" s="60">
        <f t="shared" ca="1" si="19"/>
        <v>2.0172010462822705</v>
      </c>
      <c r="P22" s="60">
        <f t="shared" ca="1" si="19"/>
        <v>2.9887974708559106</v>
      </c>
      <c r="Q22" s="60">
        <f t="shared" ca="1" si="19"/>
        <v>4.0176029964159952</v>
      </c>
      <c r="R22" s="60">
        <f t="shared" ca="1" si="19"/>
        <v>4.9894763386477123</v>
      </c>
      <c r="S22" s="60">
        <f t="shared" ca="1" si="19"/>
        <v>5.9538646318243131</v>
      </c>
      <c r="T22" s="60">
        <f t="shared" ca="1" si="19"/>
        <v>6.9604772326797715</v>
      </c>
    </row>
    <row r="23" spans="14:20" x14ac:dyDescent="0.25">
      <c r="N23" s="60">
        <f t="shared" ref="N23:T23" ca="1" si="20">(RAND()-0.5)*0.1+COLUMN(N21)-13</f>
        <v>1.0351449601378633</v>
      </c>
      <c r="O23" s="60">
        <f t="shared" ca="1" si="20"/>
        <v>2.0073082902308865</v>
      </c>
      <c r="P23" s="60">
        <f t="shared" ca="1" si="20"/>
        <v>3.0017691762447036</v>
      </c>
      <c r="Q23" s="60">
        <f t="shared" ca="1" si="20"/>
        <v>4.0326426343163462</v>
      </c>
      <c r="R23" s="60">
        <f t="shared" ca="1" si="20"/>
        <v>5.0373482151229538</v>
      </c>
      <c r="S23" s="60">
        <f t="shared" ca="1" si="20"/>
        <v>6.0177767800799202</v>
      </c>
      <c r="T23" s="60">
        <f t="shared" ca="1" si="20"/>
        <v>7.0212654875286198</v>
      </c>
    </row>
    <row r="24" spans="14:20" x14ac:dyDescent="0.25">
      <c r="N24" s="60">
        <f t="shared" ref="N24:T24" ca="1" si="21">(RAND()-0.5)*0.1+COLUMN(N22)-13</f>
        <v>1.0106760925411908</v>
      </c>
      <c r="O24" s="60">
        <f t="shared" ca="1" si="21"/>
        <v>2.0372494857279015</v>
      </c>
      <c r="P24" s="60">
        <f t="shared" ca="1" si="21"/>
        <v>3.0379556126960381</v>
      </c>
      <c r="Q24" s="60">
        <f t="shared" ca="1" si="21"/>
        <v>4.0065433689846905</v>
      </c>
      <c r="R24" s="60">
        <f t="shared" ca="1" si="21"/>
        <v>4.9549709619430722</v>
      </c>
      <c r="S24" s="60">
        <f t="shared" ca="1" si="21"/>
        <v>5.9889854569150813</v>
      </c>
      <c r="T24" s="60">
        <f t="shared" ca="1" si="21"/>
        <v>7.0270648800660709</v>
      </c>
    </row>
    <row r="25" spans="14:20" x14ac:dyDescent="0.25">
      <c r="N25" s="60">
        <f t="shared" ref="N25:T25" ca="1" si="22">(RAND()-0.5)*0.1+COLUMN(N23)-13</f>
        <v>0.96552789141245476</v>
      </c>
      <c r="O25" s="60">
        <f t="shared" ca="1" si="22"/>
        <v>2.001780077804689</v>
      </c>
      <c r="P25" s="60">
        <f t="shared" ca="1" si="22"/>
        <v>3.0399300130834348</v>
      </c>
      <c r="Q25" s="60">
        <f t="shared" ca="1" si="22"/>
        <v>3.9992232387521227</v>
      </c>
      <c r="R25" s="60">
        <f t="shared" ca="1" si="22"/>
        <v>4.953231957511079</v>
      </c>
      <c r="S25" s="60">
        <f t="shared" ca="1" si="22"/>
        <v>6.032392418576773</v>
      </c>
      <c r="T25" s="60">
        <f t="shared" ca="1" si="22"/>
        <v>6.9682965319480736</v>
      </c>
    </row>
    <row r="26" spans="14:20" x14ac:dyDescent="0.25">
      <c r="N26" s="60">
        <f t="shared" ref="N26:T26" ca="1" si="23">(RAND()-0.5)*0.1+COLUMN(N24)-13</f>
        <v>0.98945947976743653</v>
      </c>
      <c r="O26" s="60">
        <f t="shared" ca="1" si="23"/>
        <v>2.0244578202965382</v>
      </c>
      <c r="P26" s="60">
        <f t="shared" ca="1" si="23"/>
        <v>2.9924024411623762</v>
      </c>
      <c r="Q26" s="60">
        <f t="shared" ca="1" si="23"/>
        <v>3.9925382950336257</v>
      </c>
      <c r="R26" s="60">
        <f t="shared" ca="1" si="23"/>
        <v>4.9911802891949257</v>
      </c>
      <c r="S26" s="60">
        <f t="shared" ca="1" si="23"/>
        <v>5.9794594071867593</v>
      </c>
      <c r="T26" s="60">
        <f t="shared" ca="1" si="23"/>
        <v>6.9989063190707661</v>
      </c>
    </row>
    <row r="27" spans="14:20" x14ac:dyDescent="0.25">
      <c r="N27" s="60">
        <f t="shared" ref="N27:T27" ca="1" si="24">(RAND()-0.5)*0.1+COLUMN(N25)-13</f>
        <v>1.0156520009165408</v>
      </c>
      <c r="O27" s="60">
        <f t="shared" ca="1" si="24"/>
        <v>1.9887350685019456</v>
      </c>
      <c r="P27" s="60">
        <f t="shared" ca="1" si="24"/>
        <v>3.0326232956784231</v>
      </c>
      <c r="Q27" s="60">
        <f t="shared" ca="1" si="24"/>
        <v>4.0358421544952137</v>
      </c>
      <c r="R27" s="60">
        <f t="shared" ca="1" si="24"/>
        <v>5.023803570122805</v>
      </c>
      <c r="S27" s="60">
        <f t="shared" ca="1" si="24"/>
        <v>5.9660545355909562</v>
      </c>
      <c r="T27" s="60">
        <f t="shared" ca="1" si="24"/>
        <v>6.9699460889157479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B6" sqref="B6"/>
    </sheetView>
  </sheetViews>
  <sheetFormatPr defaultRowHeight="15" x14ac:dyDescent="0.25"/>
  <cols>
    <col min="1" max="1" width="20.28515625" bestFit="1" customWidth="1"/>
    <col min="2" max="2" width="10.28515625" style="13" bestFit="1" customWidth="1"/>
    <col min="3" max="3" width="18.28515625" style="13" customWidth="1"/>
    <col min="4" max="4" width="21.28515625" style="13" customWidth="1"/>
    <col min="5" max="5" width="15.42578125" style="13" bestFit="1" customWidth="1"/>
    <col min="6" max="6" width="19.7109375" style="10" bestFit="1" customWidth="1"/>
    <col min="7" max="7" width="15.42578125" style="10" bestFit="1" customWidth="1"/>
    <col min="8" max="8" width="19.7109375" style="10" bestFit="1" customWidth="1"/>
    <col min="9" max="9" width="15.42578125" style="10" bestFit="1" customWidth="1"/>
    <col min="10" max="10" width="13.5703125" style="13" customWidth="1"/>
    <col min="11" max="11" width="19" style="13" bestFit="1" customWidth="1"/>
  </cols>
  <sheetData>
    <row r="1" spans="1:11" x14ac:dyDescent="0.25">
      <c r="A1" s="89" t="s">
        <v>103</v>
      </c>
    </row>
    <row r="2" spans="1:11" x14ac:dyDescent="0.25">
      <c r="A2" s="89"/>
      <c r="D2" s="175"/>
      <c r="E2" s="175"/>
      <c r="F2" s="169" t="s">
        <v>111</v>
      </c>
      <c r="G2" s="170"/>
      <c r="H2" s="170"/>
      <c r="I2" s="170"/>
      <c r="J2" s="170"/>
      <c r="K2" s="171"/>
    </row>
    <row r="3" spans="1:11" ht="15" customHeight="1" x14ac:dyDescent="0.25">
      <c r="A3" s="89"/>
      <c r="D3" s="172" t="s">
        <v>108</v>
      </c>
      <c r="E3" s="174"/>
      <c r="F3" s="172">
        <v>2</v>
      </c>
      <c r="G3" s="173"/>
      <c r="H3" s="172">
        <v>3</v>
      </c>
      <c r="I3" s="173"/>
      <c r="J3" s="172">
        <v>4</v>
      </c>
      <c r="K3" s="173"/>
    </row>
    <row r="4" spans="1:11" s="16" customFormat="1" ht="30" customHeight="1" x14ac:dyDescent="0.25">
      <c r="A4" s="49"/>
      <c r="B4" s="132" t="s">
        <v>85</v>
      </c>
      <c r="C4" s="133" t="s">
        <v>107</v>
      </c>
      <c r="D4" s="119" t="s">
        <v>109</v>
      </c>
      <c r="E4" s="120" t="s">
        <v>110</v>
      </c>
      <c r="F4" s="119" t="s">
        <v>112</v>
      </c>
      <c r="G4" s="120" t="s">
        <v>110</v>
      </c>
      <c r="H4" s="119" t="s">
        <v>112</v>
      </c>
      <c r="I4" s="120" t="s">
        <v>110</v>
      </c>
      <c r="J4" s="121" t="s">
        <v>113</v>
      </c>
      <c r="K4" s="122" t="s">
        <v>114</v>
      </c>
    </row>
    <row r="5" spans="1:11" x14ac:dyDescent="0.25">
      <c r="A5" s="99" t="s">
        <v>63</v>
      </c>
      <c r="B5" s="116"/>
      <c r="C5" s="117"/>
      <c r="D5" s="116"/>
      <c r="E5" s="117"/>
      <c r="F5" s="115"/>
      <c r="G5" s="118"/>
      <c r="H5" s="115"/>
      <c r="I5" s="118"/>
      <c r="J5" s="116"/>
      <c r="K5" s="117"/>
    </row>
    <row r="6" spans="1:11" x14ac:dyDescent="0.25">
      <c r="A6" s="100" t="s">
        <v>3</v>
      </c>
      <c r="B6" s="35">
        <f>Working!E3</f>
        <v>14.256311124879733</v>
      </c>
      <c r="C6" s="27">
        <f>Working!N3</f>
        <v>10.308303798189092</v>
      </c>
      <c r="D6" s="35">
        <f>Working!P3</f>
        <v>10.308303798189092</v>
      </c>
      <c r="E6" s="69">
        <f>Working!T3</f>
        <v>17.888512762630196</v>
      </c>
      <c r="F6" s="103">
        <f>Working!V3</f>
        <v>10.308303798189092</v>
      </c>
      <c r="G6" s="125">
        <f>Working!Z3</f>
        <v>10.447977253797076</v>
      </c>
      <c r="H6" s="104">
        <f>Working!AB3</f>
        <v>10.308303798189092</v>
      </c>
      <c r="I6" s="76">
        <f>Working!AF3</f>
        <v>11.972208469163586</v>
      </c>
      <c r="J6" s="128">
        <f>Working!AH3+Working!AI3</f>
        <v>12.331617686503318</v>
      </c>
      <c r="K6" s="27">
        <f>J6+Working!AJ3</f>
        <v>12.381090309069863</v>
      </c>
    </row>
    <row r="7" spans="1:11" x14ac:dyDescent="0.25">
      <c r="A7" s="100" t="s">
        <v>4</v>
      </c>
      <c r="B7" s="35">
        <f>Working!E4</f>
        <v>14.869520171045652</v>
      </c>
      <c r="C7" s="27">
        <f>Working!N4</f>
        <v>13.405604952844151</v>
      </c>
      <c r="D7" s="35">
        <f>Working!P4</f>
        <v>13.405604952844151</v>
      </c>
      <c r="E7" s="69">
        <f>Working!T4</f>
        <v>18.990913810309991</v>
      </c>
      <c r="F7" s="103">
        <f>Working!V4</f>
        <v>13.405604952844149</v>
      </c>
      <c r="G7" s="125">
        <f>Working!Z4</f>
        <v>13.54527840845213</v>
      </c>
      <c r="H7" s="104">
        <f>Working!AB4</f>
        <v>13.405604952844149</v>
      </c>
      <c r="I7" s="76">
        <f>Working!AF4</f>
        <v>14.022578318878379</v>
      </c>
      <c r="J7" s="128">
        <f>Working!AH4+Working!AI4</f>
        <v>13.916400686438294</v>
      </c>
      <c r="K7" s="82">
        <f>J7+Working!AJ4</f>
        <v>13.986006907559354</v>
      </c>
    </row>
    <row r="8" spans="1:11" x14ac:dyDescent="0.25">
      <c r="A8" s="100" t="s">
        <v>5</v>
      </c>
      <c r="B8" s="35">
        <f>Working!E5</f>
        <v>14.117749483548513</v>
      </c>
      <c r="C8" s="27">
        <f>Working!N5</f>
        <v>14.466959748632496</v>
      </c>
      <c r="D8" s="35">
        <f>Working!P5</f>
        <v>14.466959748632496</v>
      </c>
      <c r="E8" s="69">
        <f>Working!T5</f>
        <v>19.347333998032443</v>
      </c>
      <c r="F8" s="103">
        <f>Working!V5</f>
        <v>14.466959748632497</v>
      </c>
      <c r="G8" s="125">
        <f>Working!Z5</f>
        <v>14.606633204240483</v>
      </c>
      <c r="H8" s="104">
        <f>Working!AB5</f>
        <v>14.466959748632497</v>
      </c>
      <c r="I8" s="57">
        <f>Working!AF5</f>
        <v>14.466959748632497</v>
      </c>
      <c r="J8" s="128">
        <f>Working!AH5+Working!AI5</f>
        <v>13.917462799581088</v>
      </c>
      <c r="K8" s="130">
        <f>J8+Working!AJ5</f>
        <v>13.961050119166957</v>
      </c>
    </row>
    <row r="9" spans="1:11" x14ac:dyDescent="0.25">
      <c r="A9" s="100" t="s">
        <v>8</v>
      </c>
      <c r="B9" s="35">
        <f>Working!E6</f>
        <v>14.698675436914483</v>
      </c>
      <c r="C9" s="27">
        <f>Working!N6</f>
        <v>25.768030108233063</v>
      </c>
      <c r="D9" s="123">
        <f>Working!P6</f>
        <v>24.954493815071686</v>
      </c>
      <c r="E9" s="27">
        <f>Working!T6</f>
        <v>24.954493815071686</v>
      </c>
      <c r="F9" s="103">
        <f>Working!V6</f>
        <v>25.768030108233059</v>
      </c>
      <c r="G9" s="125">
        <f>Working!Z6</f>
        <v>25.907703563841043</v>
      </c>
      <c r="H9" s="124">
        <f>Working!AB6</f>
        <v>23.526218142358221</v>
      </c>
      <c r="I9" s="57">
        <f>Working!AF6</f>
        <v>23.526218142358221</v>
      </c>
      <c r="J9" s="128">
        <f>Working!AH6+Working!AI6</f>
        <v>17.589385303549886</v>
      </c>
      <c r="K9" s="131">
        <f>J9+Working!AJ6</f>
        <v>20.592445886243571</v>
      </c>
    </row>
    <row r="10" spans="1:11" x14ac:dyDescent="0.25">
      <c r="A10" s="100" t="s">
        <v>10</v>
      </c>
      <c r="B10" s="35">
        <f>Working!E7</f>
        <v>18.153676146755444</v>
      </c>
      <c r="C10" s="27">
        <f>Working!N7</f>
        <v>21.041538748129433</v>
      </c>
      <c r="D10" s="35">
        <f>Working!P7</f>
        <v>21.041538748129433</v>
      </c>
      <c r="E10" s="69">
        <f>Working!T7</f>
        <v>21.675395119244641</v>
      </c>
      <c r="F10" s="103">
        <f>Working!V7</f>
        <v>21.041538748129433</v>
      </c>
      <c r="G10" s="125">
        <f>Working!Z7</f>
        <v>21.181212203737417</v>
      </c>
      <c r="H10" s="104">
        <f>Working!AB7</f>
        <v>21.041538748129433</v>
      </c>
      <c r="I10" s="57">
        <f>Working!AF7</f>
        <v>21.041538748129433</v>
      </c>
      <c r="J10" s="128">
        <f>Working!AH7+Working!AI7</f>
        <v>18.866944115720464</v>
      </c>
      <c r="K10" s="27">
        <f>J10+Working!AJ7</f>
        <v>18.934783931852845</v>
      </c>
    </row>
    <row r="11" spans="1:11" x14ac:dyDescent="0.25">
      <c r="A11" s="100" t="s">
        <v>11</v>
      </c>
      <c r="B11" s="35">
        <f>Working!E8</f>
        <v>15.482573263436139</v>
      </c>
      <c r="C11" s="27">
        <f>Working!N8</f>
        <v>22.023344963202085</v>
      </c>
      <c r="D11" s="35">
        <f>Working!P8</f>
        <v>22.023344963202085</v>
      </c>
      <c r="E11" s="27">
        <f>Working!T8</f>
        <v>22.023344963202085</v>
      </c>
      <c r="F11" s="103">
        <f>Working!V8</f>
        <v>22.023344963202081</v>
      </c>
      <c r="G11" s="125">
        <f>Working!Z8</f>
        <v>22.163018418810061</v>
      </c>
      <c r="H11" s="124">
        <f>Working!AB8</f>
        <v>20.899229857783872</v>
      </c>
      <c r="I11" s="57">
        <f>Working!AF8</f>
        <v>20.899229857783872</v>
      </c>
      <c r="J11" s="128">
        <f>Working!AH8+Working!AI8</f>
        <v>17.716400454869124</v>
      </c>
      <c r="K11" s="130">
        <f>J11+Working!AJ8</f>
        <v>17.788312185693208</v>
      </c>
    </row>
    <row r="12" spans="1:11" x14ac:dyDescent="0.25">
      <c r="A12" s="100" t="s">
        <v>12</v>
      </c>
      <c r="B12" s="35">
        <f>Working!E9</f>
        <v>7.0973924068414043</v>
      </c>
      <c r="C12" s="27">
        <f>Working!N9</f>
        <v>8.5066446520135326</v>
      </c>
      <c r="D12" s="35">
        <f>Working!P9</f>
        <v>8.5066446520135326</v>
      </c>
      <c r="E12" s="69">
        <f>Working!T9</f>
        <v>17.252178528417339</v>
      </c>
      <c r="F12" s="103">
        <f>Working!V9</f>
        <v>8.5066446520135326</v>
      </c>
      <c r="G12" s="125">
        <f>Working!Z9</f>
        <v>8.6463181076215143</v>
      </c>
      <c r="H12" s="104">
        <f>Working!AB9</f>
        <v>8.5066446520135326</v>
      </c>
      <c r="I12" s="57">
        <f>Working!AF9</f>
        <v>8.5066446520135326</v>
      </c>
      <c r="J12" s="128">
        <f>Working!AH9+Working!AI9</f>
        <v>7.4808065557836416</v>
      </c>
      <c r="K12" s="27">
        <f>J12+Working!AJ9</f>
        <v>7.5261536524642301</v>
      </c>
    </row>
    <row r="13" spans="1:11" x14ac:dyDescent="0.25">
      <c r="A13" s="100" t="s">
        <v>15</v>
      </c>
      <c r="B13" s="35">
        <f>Working!E10</f>
        <v>5.2803227657062113</v>
      </c>
      <c r="C13" s="27">
        <f>Working!N10</f>
        <v>9.6187955143998067</v>
      </c>
      <c r="D13" s="35">
        <f>Working!P10</f>
        <v>9.6187955143998067</v>
      </c>
      <c r="E13" s="69">
        <f>Working!T10</f>
        <v>17.638264856756429</v>
      </c>
      <c r="F13" s="103">
        <f>Working!V10</f>
        <v>9.6187955143998067</v>
      </c>
      <c r="G13" s="125">
        <f>Working!Z10</f>
        <v>9.7584689700077902</v>
      </c>
      <c r="H13" s="124">
        <f>Working!AB10</f>
        <v>7.7256809361639389</v>
      </c>
      <c r="I13" s="57">
        <f>Working!AF10</f>
        <v>7.7256809361639389</v>
      </c>
      <c r="J13" s="128">
        <f>Working!AH10+Working!AI10</f>
        <v>6.8800645582325313</v>
      </c>
      <c r="K13" s="130">
        <f>J13+Working!AJ10</f>
        <v>6.9175955475282267</v>
      </c>
    </row>
    <row r="14" spans="1:11" x14ac:dyDescent="0.25">
      <c r="A14" s="100" t="s">
        <v>17</v>
      </c>
      <c r="B14" s="35">
        <f>Working!E11</f>
        <v>17.921463261926306</v>
      </c>
      <c r="C14" s="27">
        <f>Working!N11</f>
        <v>15.320757693124339</v>
      </c>
      <c r="D14" s="35">
        <f>Working!P11</f>
        <v>15.320757693124339</v>
      </c>
      <c r="E14" s="69">
        <f>Working!T11</f>
        <v>19.667043770574608</v>
      </c>
      <c r="F14" s="103">
        <f>Working!V11</f>
        <v>15.320757693124339</v>
      </c>
      <c r="G14" s="125">
        <f>Working!Z11</f>
        <v>15.460431148732322</v>
      </c>
      <c r="H14" s="104">
        <f>Working!AB11</f>
        <v>15.320757693124339</v>
      </c>
      <c r="I14" s="76">
        <f>Working!AF11</f>
        <v>16.4168362425495</v>
      </c>
      <c r="J14" s="128">
        <f>Working!AH11+Working!AI11</f>
        <v>16.442327006403573</v>
      </c>
      <c r="K14" s="130">
        <f>J14+Working!AJ11</f>
        <v>16.515872124764673</v>
      </c>
    </row>
    <row r="15" spans="1:11" x14ac:dyDescent="0.25">
      <c r="A15" s="100" t="s">
        <v>18</v>
      </c>
      <c r="B15" s="35">
        <f>Working!E12</f>
        <v>16.678462477227527</v>
      </c>
      <c r="C15" s="27">
        <f>Working!N12</f>
        <v>26.688816048797396</v>
      </c>
      <c r="D15" s="123">
        <f>Working!P12</f>
        <v>22.023956842146166</v>
      </c>
      <c r="E15" s="27">
        <f>Working!T12</f>
        <v>22.023956842146166</v>
      </c>
      <c r="F15" s="103">
        <f>Working!V12</f>
        <v>26.688816048797399</v>
      </c>
      <c r="G15" s="125">
        <f>Working!Z12</f>
        <v>26.828489504405379</v>
      </c>
      <c r="H15" s="124">
        <f>Working!AB12</f>
        <v>23.621668069404802</v>
      </c>
      <c r="I15" s="57">
        <f>Working!AF12</f>
        <v>23.621668069404805</v>
      </c>
      <c r="J15" s="128">
        <f>Working!AH12+Working!AI12</f>
        <v>20.272556231954418</v>
      </c>
      <c r="K15" s="130">
        <f>J15+Working!AJ12</f>
        <v>20.345079841722583</v>
      </c>
    </row>
    <row r="16" spans="1:11" x14ac:dyDescent="0.25">
      <c r="A16" s="100" t="s">
        <v>24</v>
      </c>
      <c r="B16" s="35">
        <f>Working!E13</f>
        <v>13.927764941622954</v>
      </c>
      <c r="C16" s="27">
        <f>Working!N13</f>
        <v>14.060855056207744</v>
      </c>
      <c r="D16" s="35">
        <f>Working!P13</f>
        <v>14.060855056207744</v>
      </c>
      <c r="E16" s="69">
        <f>Working!T13</f>
        <v>19.216863636042362</v>
      </c>
      <c r="F16" s="103">
        <f>Working!V13</f>
        <v>14.060855056207744</v>
      </c>
      <c r="G16" s="125">
        <f>Working!Z13</f>
        <v>14.200528511815728</v>
      </c>
      <c r="H16" s="104">
        <f>Working!AB13</f>
        <v>14.060855056207744</v>
      </c>
      <c r="I16" s="57">
        <f>Working!AF13</f>
        <v>14.060855056207744</v>
      </c>
      <c r="J16" s="128">
        <f>Working!AH13+Working!AI13</f>
        <v>13.637744216139987</v>
      </c>
      <c r="K16" s="27">
        <f>J16+Working!AJ13</f>
        <v>13.700397515253746</v>
      </c>
    </row>
    <row r="17" spans="1:11" x14ac:dyDescent="0.25">
      <c r="A17" s="100" t="s">
        <v>25</v>
      </c>
      <c r="B17" s="35">
        <f>Working!E14</f>
        <v>14.935255927985301</v>
      </c>
      <c r="C17" s="27">
        <f>Working!N14</f>
        <v>11.312552642512234</v>
      </c>
      <c r="D17" s="35">
        <f>Working!P14</f>
        <v>11.312552642512234</v>
      </c>
      <c r="E17" s="69">
        <f>Working!T14</f>
        <v>18.248843042888911</v>
      </c>
      <c r="F17" s="103">
        <f>Working!V14</f>
        <v>11.312552642512236</v>
      </c>
      <c r="G17" s="125">
        <f>Working!Z14</f>
        <v>11.452226098120221</v>
      </c>
      <c r="H17" s="104">
        <f>Working!AB14</f>
        <v>11.312552642512236</v>
      </c>
      <c r="I17" s="76">
        <f>Working!AF14</f>
        <v>12.839356525955386</v>
      </c>
      <c r="J17" s="128">
        <f>Working!AH14+Working!AI14</f>
        <v>13.120775472960169</v>
      </c>
      <c r="K17" s="130">
        <f>J17+Working!AJ14</f>
        <v>13.181241534638495</v>
      </c>
    </row>
    <row r="18" spans="1:11" x14ac:dyDescent="0.25">
      <c r="A18" s="100" t="s">
        <v>28</v>
      </c>
      <c r="B18" s="35">
        <f>Working!E15</f>
        <v>15.721203543608652</v>
      </c>
      <c r="C18" s="27">
        <f>Working!N15</f>
        <v>34.200051253931306</v>
      </c>
      <c r="D18" s="123">
        <f>Working!P15</f>
        <v>22.082527020458368</v>
      </c>
      <c r="E18" s="27">
        <f>Working!T15</f>
        <v>22.082527020458368</v>
      </c>
      <c r="F18" s="126">
        <f>Working!V15</f>
        <v>32.250799946517212</v>
      </c>
      <c r="G18" s="125">
        <f>Working!Z15</f>
        <v>32.390473402125195</v>
      </c>
      <c r="H18" s="124">
        <f>Working!AB15</f>
        <v>23.021166147574561</v>
      </c>
      <c r="I18" s="57">
        <f>Working!AF15</f>
        <v>23.021166147574561</v>
      </c>
      <c r="J18" s="128">
        <f>Working!AH15+Working!AI15</f>
        <v>22.701136539274803</v>
      </c>
      <c r="K18" s="130">
        <f>J18+Working!AJ15</f>
        <v>22.83223032735517</v>
      </c>
    </row>
    <row r="19" spans="1:11" x14ac:dyDescent="0.25">
      <c r="A19" s="100" t="s">
        <v>30</v>
      </c>
      <c r="B19" s="35">
        <f>Working!E16</f>
        <v>20.404557837049399</v>
      </c>
      <c r="C19" s="27">
        <f>Working!N16</f>
        <v>12.680933595543813</v>
      </c>
      <c r="D19" s="35">
        <f>Working!P16</f>
        <v>12.680933595543813</v>
      </c>
      <c r="E19" s="69">
        <f>Working!T16</f>
        <v>18.732091464625299</v>
      </c>
      <c r="F19" s="103">
        <f>Working!V16</f>
        <v>12.680933595543815</v>
      </c>
      <c r="G19" s="125">
        <f>Working!Z16</f>
        <v>12.8206070511518</v>
      </c>
      <c r="H19" s="104">
        <f>Working!AB16</f>
        <v>12.680933595543815</v>
      </c>
      <c r="I19" s="76">
        <f>Working!AF16</f>
        <v>15.93608825683606</v>
      </c>
      <c r="J19" s="128">
        <f>Working!AH16+Working!AI16</f>
        <v>16.823537097269522</v>
      </c>
      <c r="K19" s="27">
        <f>J19+Working!AJ16</f>
        <v>16.887052034133948</v>
      </c>
    </row>
    <row r="20" spans="1:11" x14ac:dyDescent="0.25">
      <c r="A20" s="100" t="s">
        <v>35</v>
      </c>
      <c r="B20" s="35">
        <f>Working!E17</f>
        <v>16.252467490337981</v>
      </c>
      <c r="C20" s="27">
        <f>Working!N17</f>
        <v>17.341315389539531</v>
      </c>
      <c r="D20" s="35">
        <f>Working!P17</f>
        <v>17.341315389539531</v>
      </c>
      <c r="E20" s="69">
        <f>Working!T17</f>
        <v>20.365920060612396</v>
      </c>
      <c r="F20" s="103">
        <f>Working!V17</f>
        <v>17.341315389539531</v>
      </c>
      <c r="G20" s="125">
        <f>Working!Z17</f>
        <v>17.480988845147515</v>
      </c>
      <c r="H20" s="104">
        <f>Working!AB17</f>
        <v>17.341315389539531</v>
      </c>
      <c r="I20" s="57">
        <f>Working!AF17</f>
        <v>17.341315389539531</v>
      </c>
      <c r="J20" s="128">
        <f>Working!AH17+Working!AI17</f>
        <v>16.294546104150641</v>
      </c>
      <c r="K20" s="130">
        <f>J20+Working!AJ17</f>
        <v>16.34993273008855</v>
      </c>
    </row>
    <row r="21" spans="1:11" x14ac:dyDescent="0.25">
      <c r="A21" s="100" t="s">
        <v>36</v>
      </c>
      <c r="B21" s="35">
        <f>Working!E18</f>
        <v>14.536416671342693</v>
      </c>
      <c r="C21" s="27">
        <f>Working!N18</f>
        <v>10.716844604091998</v>
      </c>
      <c r="D21" s="35">
        <f>Working!P18</f>
        <v>10.716844604091998</v>
      </c>
      <c r="E21" s="69">
        <f>Working!T18</f>
        <v>19.014584173966398</v>
      </c>
      <c r="F21" s="103">
        <f>Working!V18</f>
        <v>10.716844604091998</v>
      </c>
      <c r="G21" s="125">
        <f>Working!Z18</f>
        <v>10.85651805969998</v>
      </c>
      <c r="H21" s="104">
        <f>Working!AB18</f>
        <v>10.716844604091998</v>
      </c>
      <c r="I21" s="76">
        <f>Working!AF18</f>
        <v>12.326619682485648</v>
      </c>
      <c r="J21" s="128">
        <f>Working!AH18+Working!AI18</f>
        <v>12.050560392664117</v>
      </c>
      <c r="K21" s="130">
        <f>J21+Working!AJ18</f>
        <v>13.615377059966567</v>
      </c>
    </row>
    <row r="22" spans="1:11" x14ac:dyDescent="0.25">
      <c r="A22" s="100" t="s">
        <v>38</v>
      </c>
      <c r="B22" s="35">
        <f>Working!E19</f>
        <v>17.629418757081535</v>
      </c>
      <c r="C22" s="27">
        <f>Working!N19</f>
        <v>15.627899378556846</v>
      </c>
      <c r="D22" s="35">
        <f>Working!P19</f>
        <v>15.627899378556846</v>
      </c>
      <c r="E22" s="69">
        <f>Working!T19</f>
        <v>19.764974604086596</v>
      </c>
      <c r="F22" s="103">
        <f>Working!V19</f>
        <v>15.627899378556844</v>
      </c>
      <c r="G22" s="125">
        <f>Working!Z19</f>
        <v>15.767572834164829</v>
      </c>
      <c r="H22" s="104">
        <f>Working!AB19</f>
        <v>15.627899378556844</v>
      </c>
      <c r="I22" s="76">
        <f>Working!AF19</f>
        <v>16.471448330570773</v>
      </c>
      <c r="J22" s="128">
        <f>Working!AH19+Working!AI19</f>
        <v>16.402856916434239</v>
      </c>
      <c r="K22" s="27">
        <f>J22+Working!AJ19</f>
        <v>16.460832400667037</v>
      </c>
    </row>
    <row r="23" spans="1:11" x14ac:dyDescent="0.25">
      <c r="A23" s="100" t="s">
        <v>39</v>
      </c>
      <c r="B23" s="35">
        <f>Working!E20</f>
        <v>13.202782122580263</v>
      </c>
      <c r="C23" s="27">
        <f>Working!N20</f>
        <v>16.028145196391666</v>
      </c>
      <c r="D23" s="35">
        <f>Working!P20</f>
        <v>16.028145196391666</v>
      </c>
      <c r="E23" s="69">
        <f>Working!T20</f>
        <v>19.907506750224385</v>
      </c>
      <c r="F23" s="103">
        <f>Working!V20</f>
        <v>16.028145196391666</v>
      </c>
      <c r="G23" s="125">
        <f>Working!Z20</f>
        <v>16.167818651999649</v>
      </c>
      <c r="H23" s="104">
        <f>Working!AB20</f>
        <v>15.986774164264975</v>
      </c>
      <c r="I23" s="57">
        <f>Working!AF20</f>
        <v>15.986774164264975</v>
      </c>
      <c r="J23" s="128">
        <f>Working!AH20+Working!AI20</f>
        <v>14.007017527001569</v>
      </c>
      <c r="K23" s="27">
        <f>J23+Working!AJ20</f>
        <v>14.067711079916847</v>
      </c>
    </row>
    <row r="24" spans="1:11" x14ac:dyDescent="0.25">
      <c r="A24" s="100" t="s">
        <v>41</v>
      </c>
      <c r="B24" s="35">
        <f>Working!E21</f>
        <v>13.523292831100324</v>
      </c>
      <c r="C24" s="27">
        <f>Working!N21</f>
        <v>37.089003440450625</v>
      </c>
      <c r="D24" s="123">
        <f>Working!P21</f>
        <v>22.01879147764383</v>
      </c>
      <c r="E24" s="27">
        <f>Working!T21</f>
        <v>22.01879147764383</v>
      </c>
      <c r="F24" s="126">
        <f>Working!V21</f>
        <v>33.422885985755805</v>
      </c>
      <c r="G24" s="125">
        <f>Working!Z21</f>
        <v>33.562559441363788</v>
      </c>
      <c r="H24" s="124">
        <f>Working!AB21</f>
        <v>19.757272607347904</v>
      </c>
      <c r="I24" s="57">
        <f>Working!AF21</f>
        <v>19.757272607347904</v>
      </c>
      <c r="J24" s="128">
        <f>Working!AH21+Working!AI21</f>
        <v>22.613678945250946</v>
      </c>
      <c r="K24" s="130">
        <f>J24+Working!AJ21</f>
        <v>22.681037190516776</v>
      </c>
    </row>
    <row r="25" spans="1:11" x14ac:dyDescent="0.25">
      <c r="A25" s="100" t="s">
        <v>43</v>
      </c>
      <c r="B25" s="35">
        <f>Working!E22</f>
        <v>18.28062239318222</v>
      </c>
      <c r="C25" s="27">
        <f>Working!N22</f>
        <v>15.456536571401232</v>
      </c>
      <c r="D25" s="35">
        <f>Working!P22</f>
        <v>15.456536571401232</v>
      </c>
      <c r="E25" s="69">
        <f>Working!T22</f>
        <v>19.700459984200116</v>
      </c>
      <c r="F25" s="103">
        <f>Working!V22</f>
        <v>15.45653657140123</v>
      </c>
      <c r="G25" s="125">
        <f>Working!Z22</f>
        <v>15.596210027009214</v>
      </c>
      <c r="H25" s="104">
        <f>Working!AB22</f>
        <v>15.45653657140123</v>
      </c>
      <c r="I25" s="76">
        <f>Working!AF22</f>
        <v>16.646759689359094</v>
      </c>
      <c r="J25" s="128">
        <f>Working!AH22+Working!AI22</f>
        <v>16.71277555576545</v>
      </c>
      <c r="K25" s="27">
        <f>J25+Working!AJ22</f>
        <v>16.764203390325019</v>
      </c>
    </row>
    <row r="26" spans="1:11" x14ac:dyDescent="0.25">
      <c r="A26" s="100" t="s">
        <v>44</v>
      </c>
      <c r="B26" s="35">
        <f>Working!E23</f>
        <v>19.928029279035009</v>
      </c>
      <c r="C26" s="27">
        <f>Working!N23</f>
        <v>31.864490350465466</v>
      </c>
      <c r="D26" s="123">
        <f>Working!P23</f>
        <v>22.400613277676403</v>
      </c>
      <c r="E26" s="27">
        <f>Working!T23</f>
        <v>22.400613277676403</v>
      </c>
      <c r="F26" s="103">
        <f>Working!V23</f>
        <v>31.864490350465466</v>
      </c>
      <c r="G26" s="125">
        <f>Working!Z23</f>
        <v>32.00416380607345</v>
      </c>
      <c r="H26" s="124">
        <f>Working!AB23</f>
        <v>28.457615912571566</v>
      </c>
      <c r="I26" s="57">
        <f>Working!AF23</f>
        <v>28.457615912571566</v>
      </c>
      <c r="J26" s="128">
        <f>Working!AH23+Working!AI23</f>
        <v>24.067663451813605</v>
      </c>
      <c r="K26" s="130">
        <f>J26+Working!AJ23</f>
        <v>24.516843497112006</v>
      </c>
    </row>
    <row r="27" spans="1:11" x14ac:dyDescent="0.25">
      <c r="A27" s="100" t="s">
        <v>45</v>
      </c>
      <c r="B27" s="35">
        <f>Working!E24</f>
        <v>16.808000231756964</v>
      </c>
      <c r="C27" s="27">
        <f>Working!N24</f>
        <v>12.50824812909304</v>
      </c>
      <c r="D27" s="35">
        <f>Working!P24</f>
        <v>12.50824812909304</v>
      </c>
      <c r="E27" s="69">
        <f>Working!T24</f>
        <v>18.661859632038457</v>
      </c>
      <c r="F27" s="103">
        <f>Working!V24</f>
        <v>12.50824812909304</v>
      </c>
      <c r="G27" s="125">
        <f>Working!Z24</f>
        <v>12.647921584701026</v>
      </c>
      <c r="H27" s="104">
        <f>Working!AB24</f>
        <v>12.50824812909304</v>
      </c>
      <c r="I27" s="76">
        <f>Working!AF24</f>
        <v>14.320397149001762</v>
      </c>
      <c r="J27" s="128">
        <f>Working!AH24+Working!AI24</f>
        <v>14.684555343408242</v>
      </c>
      <c r="K27" s="27">
        <f>J27+Working!AJ24</f>
        <v>14.733421297467537</v>
      </c>
    </row>
    <row r="28" spans="1:11" x14ac:dyDescent="0.25">
      <c r="A28" s="100" t="s">
        <v>46</v>
      </c>
      <c r="B28" s="35">
        <f>Working!E25</f>
        <v>16.298507131847725</v>
      </c>
      <c r="C28" s="27">
        <f>Working!N25</f>
        <v>14.43918698672716</v>
      </c>
      <c r="D28" s="35">
        <f>Working!P25</f>
        <v>14.43918698672716</v>
      </c>
      <c r="E28" s="69">
        <f>Working!T25</f>
        <v>19.344472998448687</v>
      </c>
      <c r="F28" s="103">
        <f>Working!V25</f>
        <v>14.439186986727162</v>
      </c>
      <c r="G28" s="125">
        <f>Working!Z25</f>
        <v>14.578860442335145</v>
      </c>
      <c r="H28" s="104">
        <f>Working!AB25</f>
        <v>14.439186986727162</v>
      </c>
      <c r="I28" s="76">
        <f>Working!AF25</f>
        <v>15.222805460124565</v>
      </c>
      <c r="J28" s="128">
        <f>Working!AH25+Working!AI25</f>
        <v>15.160724799963029</v>
      </c>
      <c r="K28" s="130">
        <f>J28+Working!AJ25</f>
        <v>15.214966177369135</v>
      </c>
    </row>
    <row r="29" spans="1:11" x14ac:dyDescent="0.25">
      <c r="A29" s="100" t="s">
        <v>47</v>
      </c>
      <c r="B29" s="35">
        <f>Working!E26</f>
        <v>21.918446081298779</v>
      </c>
      <c r="C29" s="27">
        <f>Working!N26</f>
        <v>15.527575015267487</v>
      </c>
      <c r="D29" s="35">
        <f>Working!P26</f>
        <v>15.527575015267487</v>
      </c>
      <c r="E29" s="69">
        <f>Working!T26</f>
        <v>19.726870257308111</v>
      </c>
      <c r="F29" s="103">
        <f>Working!V26</f>
        <v>15.527575015267489</v>
      </c>
      <c r="G29" s="125">
        <f>Working!Z26</f>
        <v>15.667248470875471</v>
      </c>
      <c r="H29" s="104">
        <f>Working!AB26</f>
        <v>15.527575015267489</v>
      </c>
      <c r="I29" s="76">
        <f>Working!AF26</f>
        <v>18.221035117652566</v>
      </c>
      <c r="J29" s="128">
        <f>Working!AH26+Working!AI26</f>
        <v>18.839895482665462</v>
      </c>
      <c r="K29" s="27">
        <f>J29+Working!AJ26</f>
        <v>18.893522043921852</v>
      </c>
    </row>
    <row r="30" spans="1:11" x14ac:dyDescent="0.25">
      <c r="A30" s="100" t="s">
        <v>48</v>
      </c>
      <c r="B30" s="35">
        <f>Working!E27</f>
        <v>8.0820785597598519</v>
      </c>
      <c r="C30" s="27">
        <f>Working!N27</f>
        <v>30.764147230189142</v>
      </c>
      <c r="D30" s="123">
        <f>Working!P27</f>
        <v>22.003606906686461</v>
      </c>
      <c r="E30" s="27">
        <f>Working!T27</f>
        <v>22.003606906686461</v>
      </c>
      <c r="F30" s="126">
        <f>Working!V27</f>
        <v>27.38751556481553</v>
      </c>
      <c r="G30" s="125">
        <f>Working!Z27</f>
        <v>27.527189020423513</v>
      </c>
      <c r="H30" s="124">
        <f>Working!AB27</f>
        <v>11.819680057318802</v>
      </c>
      <c r="I30" s="57">
        <f>Working!AF27</f>
        <v>11.819680057318802</v>
      </c>
      <c r="J30" s="128">
        <f>Working!AH27+Working!AI27</f>
        <v>16.949392385324359</v>
      </c>
      <c r="K30" s="130">
        <f>J30+Working!AJ27</f>
        <v>17.001566059632818</v>
      </c>
    </row>
    <row r="31" spans="1:11" x14ac:dyDescent="0.25">
      <c r="A31" s="101" t="s">
        <v>64</v>
      </c>
      <c r="B31" s="35"/>
      <c r="C31" s="27"/>
      <c r="D31" s="35"/>
      <c r="E31" s="27"/>
      <c r="F31" s="104"/>
      <c r="G31" s="57"/>
      <c r="H31" s="104"/>
      <c r="I31" s="57"/>
      <c r="J31" s="128"/>
      <c r="K31" s="27"/>
    </row>
    <row r="32" spans="1:11" x14ac:dyDescent="0.25">
      <c r="A32" s="100" t="s">
        <v>7</v>
      </c>
      <c r="B32" s="35">
        <f>Working!E29</f>
        <v>2.5251213521282718</v>
      </c>
      <c r="C32" s="27">
        <f>Working!N29</f>
        <v>3.8814912380612774</v>
      </c>
      <c r="D32" s="35">
        <f>Working!P29</f>
        <v>3.8814912380612774</v>
      </c>
      <c r="E32" s="27">
        <f>Working!T29</f>
        <v>3.8814912380612778</v>
      </c>
      <c r="F32" s="104">
        <f>Working!V29</f>
        <v>3.8814912380612774</v>
      </c>
      <c r="G32" s="57">
        <f>Working!Z29</f>
        <v>3.8814912380612778</v>
      </c>
      <c r="H32" s="104">
        <f>Working!AB29</f>
        <v>3.8814912380612774</v>
      </c>
      <c r="I32" s="57">
        <f>Working!AF29</f>
        <v>3.8814912380612778</v>
      </c>
      <c r="J32" s="128">
        <f>Working!AH29+Working!AI29</f>
        <v>2.5471162280707507</v>
      </c>
      <c r="K32" s="130">
        <f>J32+Working!AJ29</f>
        <v>3.7042758322636105</v>
      </c>
    </row>
    <row r="33" spans="1:11" x14ac:dyDescent="0.25">
      <c r="A33" s="100" t="s">
        <v>14</v>
      </c>
      <c r="B33" s="35">
        <f>Working!E30</f>
        <v>0.89178582391736938</v>
      </c>
      <c r="C33" s="27">
        <f>Working!N30</f>
        <v>0.96923707334354936</v>
      </c>
      <c r="D33" s="35">
        <f>Working!P30</f>
        <v>0.96923707334354936</v>
      </c>
      <c r="E33" s="27">
        <f>Working!T30</f>
        <v>0.96923707334354936</v>
      </c>
      <c r="F33" s="104">
        <f>Working!V30</f>
        <v>0.96923707334354936</v>
      </c>
      <c r="G33" s="57">
        <f>Working!Z30</f>
        <v>0.96923707334354936</v>
      </c>
      <c r="H33" s="104">
        <f>Working!AB30</f>
        <v>0.96923707334354936</v>
      </c>
      <c r="I33" s="57">
        <f>Working!AF30</f>
        <v>0.96923707334354936</v>
      </c>
      <c r="J33" s="128">
        <f>Working!AH30+Working!AI30</f>
        <v>0.8369829278287233</v>
      </c>
      <c r="K33" s="130">
        <f>J33+Working!AJ30</f>
        <v>1.0005067926058222</v>
      </c>
    </row>
    <row r="34" spans="1:11" x14ac:dyDescent="0.25">
      <c r="A34" s="100" t="s">
        <v>19</v>
      </c>
      <c r="B34" s="35">
        <f>Working!E31</f>
        <v>7.8774089737979116</v>
      </c>
      <c r="C34" s="27">
        <f>Working!N31</f>
        <v>3.7137872794998272</v>
      </c>
      <c r="D34" s="35">
        <f>Working!P31</f>
        <v>3.7137872794998272</v>
      </c>
      <c r="E34" s="27">
        <f>Working!T31</f>
        <v>3.7137872794998272</v>
      </c>
      <c r="F34" s="104">
        <f>Working!V31</f>
        <v>3.7137872794998272</v>
      </c>
      <c r="G34" s="57">
        <f>Working!Z31</f>
        <v>3.7137872794998272</v>
      </c>
      <c r="H34" s="104">
        <f>Working!AB31</f>
        <v>3.7137872794998272</v>
      </c>
      <c r="I34" s="57">
        <f>Working!AF31</f>
        <v>3.7137872794998272</v>
      </c>
      <c r="J34" s="128">
        <f>Working!AH31+Working!AI31</f>
        <v>5.8542161001466493</v>
      </c>
      <c r="K34" s="130">
        <f>J34+Working!AJ31</f>
        <v>6.2986559248657343</v>
      </c>
    </row>
    <row r="35" spans="1:11" x14ac:dyDescent="0.25">
      <c r="A35" s="100" t="s">
        <v>21</v>
      </c>
      <c r="B35" s="35">
        <f>Working!E32</f>
        <v>0</v>
      </c>
      <c r="C35" s="27">
        <f>Working!N32</f>
        <v>0.61438176699532998</v>
      </c>
      <c r="D35" s="35">
        <f>Working!P32</f>
        <v>0.61438176699532998</v>
      </c>
      <c r="E35" s="27">
        <f>Working!T32</f>
        <v>0.61438176699532998</v>
      </c>
      <c r="F35" s="104">
        <f>Working!V32</f>
        <v>0.61438176699532998</v>
      </c>
      <c r="G35" s="57">
        <f>Working!Z32</f>
        <v>0.61438176699532998</v>
      </c>
      <c r="H35" s="104">
        <f>Working!AB32</f>
        <v>0.61438176699532998</v>
      </c>
      <c r="I35" s="57">
        <f>Working!AF32</f>
        <v>0.61438176699532998</v>
      </c>
      <c r="J35" s="128">
        <f>Working!AH32+Working!AI32</f>
        <v>0.18708260384245287</v>
      </c>
      <c r="K35" s="130">
        <f>J35+Working!AJ32</f>
        <v>0.33375786123165074</v>
      </c>
    </row>
    <row r="36" spans="1:11" x14ac:dyDescent="0.25">
      <c r="A36" s="100" t="s">
        <v>22</v>
      </c>
      <c r="B36" s="35">
        <f>Working!E33</f>
        <v>0</v>
      </c>
      <c r="C36" s="27">
        <f>Working!N33</f>
        <v>0.93521194365240801</v>
      </c>
      <c r="D36" s="35">
        <f>Working!P33</f>
        <v>0.93521194365240801</v>
      </c>
      <c r="E36" s="27">
        <f>Working!T33</f>
        <v>0.9352119436524079</v>
      </c>
      <c r="F36" s="104">
        <f>Working!V33</f>
        <v>0.93521194365240801</v>
      </c>
      <c r="G36" s="57">
        <f>Working!Z33</f>
        <v>0.9352119436524079</v>
      </c>
      <c r="H36" s="104">
        <f>Working!AB33</f>
        <v>0.93521194365240801</v>
      </c>
      <c r="I36" s="57">
        <f>Working!AF33</f>
        <v>0.9352119436524079</v>
      </c>
      <c r="J36" s="128">
        <f>Working!AH33+Working!AI33</f>
        <v>0.31541467450521082</v>
      </c>
      <c r="K36" s="130">
        <f>J36+Working!AJ33</f>
        <v>0.46208993189459191</v>
      </c>
    </row>
    <row r="37" spans="1:11" x14ac:dyDescent="0.25">
      <c r="A37" s="100" t="s">
        <v>23</v>
      </c>
      <c r="B37" s="35">
        <f>Working!E34</f>
        <v>0</v>
      </c>
      <c r="C37" s="27">
        <f>Working!N34</f>
        <v>1.4059571979738932</v>
      </c>
      <c r="D37" s="35">
        <f>Working!P34</f>
        <v>1.4059571979738932</v>
      </c>
      <c r="E37" s="27">
        <f>Working!T34</f>
        <v>1.4059571979738932</v>
      </c>
      <c r="F37" s="104">
        <f>Working!V34</f>
        <v>1.4059571979738932</v>
      </c>
      <c r="G37" s="57">
        <f>Working!Z34</f>
        <v>1.4059571979738932</v>
      </c>
      <c r="H37" s="104">
        <f>Working!AB34</f>
        <v>1.4059571979738932</v>
      </c>
      <c r="I37" s="57">
        <f>Working!AF34</f>
        <v>1.4059571979738932</v>
      </c>
      <c r="J37" s="128">
        <f>Working!AH34+Working!AI34</f>
        <v>0.5037127762338458</v>
      </c>
      <c r="K37" s="130">
        <f>J37+Working!AJ34</f>
        <v>0.65038803362312436</v>
      </c>
    </row>
    <row r="38" spans="1:11" x14ac:dyDescent="0.25">
      <c r="A38" s="100" t="s">
        <v>26</v>
      </c>
      <c r="B38" s="35">
        <f>Working!E35</f>
        <v>0</v>
      </c>
      <c r="C38" s="27">
        <f>Working!N35</f>
        <v>1.3477241796538748</v>
      </c>
      <c r="D38" s="35">
        <f>Working!P35</f>
        <v>1.3477241796538748</v>
      </c>
      <c r="E38" s="27">
        <f>Working!T35</f>
        <v>1.3477241796538748</v>
      </c>
      <c r="F38" s="104">
        <f>Working!V35</f>
        <v>1.3477241796538748</v>
      </c>
      <c r="G38" s="57">
        <f>Working!Z35</f>
        <v>1.3477241796538748</v>
      </c>
      <c r="H38" s="104">
        <f>Working!AB35</f>
        <v>1.3477241796538748</v>
      </c>
      <c r="I38" s="57">
        <f>Working!AF35</f>
        <v>1.3477241796538748</v>
      </c>
      <c r="J38" s="128">
        <f>Working!AH35+Working!AI35</f>
        <v>0.48041956890587961</v>
      </c>
      <c r="K38" s="130">
        <f>J38+Working!AJ35</f>
        <v>0.62709482629505553</v>
      </c>
    </row>
    <row r="39" spans="1:11" x14ac:dyDescent="0.25">
      <c r="A39" s="100" t="s">
        <v>40</v>
      </c>
      <c r="B39" s="35">
        <f>Working!E36</f>
        <v>0</v>
      </c>
      <c r="C39" s="27">
        <f>Working!N36</f>
        <v>1.1717364759989786</v>
      </c>
      <c r="D39" s="35">
        <f>Working!P36</f>
        <v>1.1717364759989786</v>
      </c>
      <c r="E39" s="27">
        <f>Working!T36</f>
        <v>1.1717364759989786</v>
      </c>
      <c r="F39" s="104">
        <f>Working!V36</f>
        <v>1.1717364759989786</v>
      </c>
      <c r="G39" s="57">
        <f>Working!Z36</f>
        <v>1.1717364759989786</v>
      </c>
      <c r="H39" s="104">
        <f>Working!AB36</f>
        <v>1.1717364759989786</v>
      </c>
      <c r="I39" s="57">
        <f>Working!AF36</f>
        <v>1.1717364759989786</v>
      </c>
      <c r="J39" s="128">
        <f>Working!AH36+Working!AI36</f>
        <v>0.41002448744392439</v>
      </c>
      <c r="K39" s="130">
        <f>J39+Working!AJ36</f>
        <v>0.55669974483309215</v>
      </c>
    </row>
    <row r="40" spans="1:11" x14ac:dyDescent="0.25">
      <c r="A40" s="100" t="s">
        <v>42</v>
      </c>
      <c r="B40" s="35">
        <f>Working!E37</f>
        <v>1.3784399030007697</v>
      </c>
      <c r="C40" s="27">
        <f>Working!N37</f>
        <v>2.4656729191917082</v>
      </c>
      <c r="D40" s="35">
        <f>Working!P37</f>
        <v>2.4656729191917082</v>
      </c>
      <c r="E40" s="27">
        <f>Working!T37</f>
        <v>2.4656729191917082</v>
      </c>
      <c r="F40" s="104">
        <f>Working!V37</f>
        <v>2.4656729191917082</v>
      </c>
      <c r="G40" s="57">
        <f>Working!Z37</f>
        <v>2.4656729191917082</v>
      </c>
      <c r="H40" s="104">
        <f>Working!AB37</f>
        <v>2.4656729191917082</v>
      </c>
      <c r="I40" s="57">
        <f>Working!AF37</f>
        <v>2.4656729191917082</v>
      </c>
      <c r="J40" s="128">
        <f>Working!AH37+Working!AI37</f>
        <v>1.6979556363089796</v>
      </c>
      <c r="K40" s="130">
        <f>J40+Working!AJ37</f>
        <v>1.9076692951775107</v>
      </c>
    </row>
    <row r="41" spans="1:11" x14ac:dyDescent="0.25">
      <c r="A41" s="101" t="s">
        <v>65</v>
      </c>
      <c r="B41" s="35"/>
      <c r="C41" s="27"/>
      <c r="D41" s="35"/>
      <c r="E41" s="27"/>
      <c r="F41" s="104"/>
      <c r="G41" s="57"/>
      <c r="H41" s="104"/>
      <c r="I41" s="57"/>
      <c r="J41" s="128"/>
      <c r="K41" s="27"/>
    </row>
    <row r="42" spans="1:11" x14ac:dyDescent="0.25">
      <c r="A42" s="100" t="s">
        <v>6</v>
      </c>
      <c r="B42" s="35">
        <f>Working!E39</f>
        <v>6.9588175405288073</v>
      </c>
      <c r="C42" s="27">
        <f>Working!N39</f>
        <v>2.1671476700688728</v>
      </c>
      <c r="D42" s="35">
        <f>Working!P39</f>
        <v>2.1671476700688728</v>
      </c>
      <c r="E42" s="27">
        <f>Working!T39</f>
        <v>2.1671476700688728</v>
      </c>
      <c r="F42" s="104">
        <f>Working!V39</f>
        <v>2.1671476700688728</v>
      </c>
      <c r="G42" s="57">
        <f>Working!Z39</f>
        <v>2.1671476700688728</v>
      </c>
      <c r="H42" s="104">
        <f>Working!AB39</f>
        <v>2.1671476700688728</v>
      </c>
      <c r="I42" s="76">
        <f>Working!AF39</f>
        <v>4.186617549297587</v>
      </c>
      <c r="J42" s="128">
        <f>Working!AH39+Working!AI39</f>
        <v>4.8575533319888953</v>
      </c>
      <c r="K42" s="130">
        <f>J42+Working!AJ39</f>
        <v>4.9215889533588983</v>
      </c>
    </row>
    <row r="43" spans="1:11" x14ac:dyDescent="0.25">
      <c r="A43" s="100" t="s">
        <v>9</v>
      </c>
      <c r="B43" s="35">
        <f>Working!E40</f>
        <v>12.087087190524526</v>
      </c>
      <c r="C43" s="27">
        <f>Working!N40</f>
        <v>2.5572565884025491</v>
      </c>
      <c r="D43" s="35">
        <f>Working!P40</f>
        <v>2.5572565884025491</v>
      </c>
      <c r="E43" s="27">
        <f>Working!T40</f>
        <v>2.5572565884025491</v>
      </c>
      <c r="F43" s="104">
        <f>Working!V40</f>
        <v>2.5572565884025491</v>
      </c>
      <c r="G43" s="57">
        <f>Working!Z40</f>
        <v>2.5572565884025491</v>
      </c>
      <c r="H43" s="104">
        <f>Working!AB40</f>
        <v>2.5572565884025491</v>
      </c>
      <c r="I43" s="76">
        <f>Working!AF40</f>
        <v>6.5736446901333778</v>
      </c>
      <c r="J43" s="128">
        <f>Working!AH40+Working!AI40</f>
        <v>7.9959766487205926</v>
      </c>
      <c r="K43" s="27">
        <f>J43+Working!AJ40</f>
        <v>8.0035646545316137</v>
      </c>
    </row>
    <row r="44" spans="1:11" x14ac:dyDescent="0.25">
      <c r="A44" s="100" t="s">
        <v>16</v>
      </c>
      <c r="B44" s="35">
        <f>Working!E41</f>
        <v>12.02545183351589</v>
      </c>
      <c r="C44" s="27">
        <f>Working!N41</f>
        <v>4.1198988352053103</v>
      </c>
      <c r="D44" s="35">
        <f>Working!P41</f>
        <v>4.1198988352053103</v>
      </c>
      <c r="E44" s="27">
        <f>Working!T41</f>
        <v>4.1198988352053103</v>
      </c>
      <c r="F44" s="104">
        <f>Working!V41</f>
        <v>4.1198988352053103</v>
      </c>
      <c r="G44" s="57">
        <f>Working!Z41</f>
        <v>4.1198988352053103</v>
      </c>
      <c r="H44" s="104">
        <f>Working!AB41</f>
        <v>4.1198988352053103</v>
      </c>
      <c r="I44" s="76">
        <f>Working!AF41</f>
        <v>7.451728153655842</v>
      </c>
      <c r="J44" s="128">
        <f>Working!AH41+Working!AI41</f>
        <v>8.5820656047551811</v>
      </c>
      <c r="K44" s="27">
        <f>J44+Working!AJ41</f>
        <v>8.5981407543669697</v>
      </c>
    </row>
    <row r="45" spans="1:11" x14ac:dyDescent="0.25">
      <c r="A45" s="100" t="s">
        <v>20</v>
      </c>
      <c r="B45" s="35">
        <f>Working!E42</f>
        <v>11.980736698418658</v>
      </c>
      <c r="C45" s="27">
        <f>Working!N42</f>
        <v>3.9573255229844806</v>
      </c>
      <c r="D45" s="35">
        <f>Working!P42</f>
        <v>3.9573255229844806</v>
      </c>
      <c r="E45" s="27">
        <f>Working!T42</f>
        <v>3.9573255229844801</v>
      </c>
      <c r="F45" s="104">
        <f>Working!V42</f>
        <v>3.9573255229844806</v>
      </c>
      <c r="G45" s="57">
        <f>Working!Z42</f>
        <v>3.9573255229844801</v>
      </c>
      <c r="H45" s="104">
        <f>Working!AB42</f>
        <v>3.9573255229844806</v>
      </c>
      <c r="I45" s="76">
        <f>Working!AF42</f>
        <v>7.3388266771742012</v>
      </c>
      <c r="J45" s="128">
        <f>Working!AH42+Working!AI42</f>
        <v>8.4945812765524167</v>
      </c>
      <c r="K45" s="27">
        <f>J45+Working!AJ42</f>
        <v>8.5022751506615641</v>
      </c>
    </row>
    <row r="46" spans="1:11" x14ac:dyDescent="0.25">
      <c r="A46" s="100" t="s">
        <v>27</v>
      </c>
      <c r="B46" s="35">
        <f>Working!E43</f>
        <v>0</v>
      </c>
      <c r="C46" s="27">
        <f>Working!N43</f>
        <v>2.1304405177246934</v>
      </c>
      <c r="D46" s="35">
        <f>Working!P43</f>
        <v>2.1304405177246934</v>
      </c>
      <c r="E46" s="27">
        <f>Working!T43</f>
        <v>2.1304405177246934</v>
      </c>
      <c r="F46" s="104">
        <f>Working!V43</f>
        <v>2.1304405177246934</v>
      </c>
      <c r="G46" s="57">
        <f>Working!Z43</f>
        <v>2.1304405177246934</v>
      </c>
      <c r="H46" s="124">
        <f>Working!AB43</f>
        <v>8.4025872147166104E-3</v>
      </c>
      <c r="I46" s="57">
        <f>Working!AF43</f>
        <v>8.4025872147166104E-3</v>
      </c>
      <c r="J46" s="128">
        <f>Working!AH43+Working!AI43</f>
        <v>0.84881517220399072</v>
      </c>
      <c r="K46" s="27">
        <f>J46+Working!AJ43</f>
        <v>0.85721775941870737</v>
      </c>
    </row>
    <row r="47" spans="1:11" x14ac:dyDescent="0.25">
      <c r="A47" s="100" t="s">
        <v>29</v>
      </c>
      <c r="B47" s="35">
        <f>Working!E44</f>
        <v>8.6206305191866566</v>
      </c>
      <c r="C47" s="27">
        <f>Working!N44</f>
        <v>1.6065109856212674</v>
      </c>
      <c r="D47" s="35">
        <f>Working!P44</f>
        <v>1.6065109856212674</v>
      </c>
      <c r="E47" s="27">
        <f>Working!T44</f>
        <v>1.6065109856212674</v>
      </c>
      <c r="F47" s="104">
        <f>Working!V44</f>
        <v>1.6065109856212674</v>
      </c>
      <c r="G47" s="57">
        <f>Working!Z44</f>
        <v>1.6065109856212674</v>
      </c>
      <c r="H47" s="104">
        <f>Working!AB44</f>
        <v>1.6065109856212674</v>
      </c>
      <c r="I47" s="76">
        <f>Working!AF44</f>
        <v>4.5626418356761445</v>
      </c>
      <c r="J47" s="128">
        <f>Working!AH44+Working!AI44</f>
        <v>5.5922837438832538</v>
      </c>
      <c r="K47" s="130">
        <f>J47+Working!AJ44</f>
        <v>5.6566611535983737</v>
      </c>
    </row>
    <row r="48" spans="1:11" x14ac:dyDescent="0.25">
      <c r="A48" s="100" t="s">
        <v>31</v>
      </c>
      <c r="B48" s="35">
        <f>Working!E45</f>
        <v>12.425741377800156</v>
      </c>
      <c r="C48" s="27">
        <f>Working!N45</f>
        <v>1.349758378409506</v>
      </c>
      <c r="D48" s="35">
        <f>Working!P45</f>
        <v>1.349758378409506</v>
      </c>
      <c r="E48" s="27">
        <f>Working!T45</f>
        <v>1.349758378409506</v>
      </c>
      <c r="F48" s="104">
        <f>Working!V45</f>
        <v>1.349758378409506</v>
      </c>
      <c r="G48" s="57">
        <f>Working!Z45</f>
        <v>1.349758378409506</v>
      </c>
      <c r="H48" s="104">
        <f>Working!AB45</f>
        <v>1.349758378409506</v>
      </c>
      <c r="I48" s="76">
        <f>Working!AF45</f>
        <v>6.0177790590520459</v>
      </c>
      <c r="J48" s="128">
        <f>Working!AH45+Working!AI45</f>
        <v>7.7091151499682553</v>
      </c>
      <c r="K48" s="27">
        <f>J48+Working!AJ45</f>
        <v>7.7149976342798094</v>
      </c>
    </row>
    <row r="49" spans="1:11" x14ac:dyDescent="0.25">
      <c r="A49" s="100" t="s">
        <v>32</v>
      </c>
      <c r="B49" s="35">
        <f>Working!E46</f>
        <v>17.885353652604532</v>
      </c>
      <c r="C49" s="27">
        <f>Working!N46</f>
        <v>6.1301330819987294</v>
      </c>
      <c r="D49" s="35">
        <f>Working!P46</f>
        <v>6.1301330819987294</v>
      </c>
      <c r="E49" s="27">
        <f>Working!T46</f>
        <v>6.1301330819987285</v>
      </c>
      <c r="F49" s="104">
        <f>Working!V46</f>
        <v>6.1301330819987294</v>
      </c>
      <c r="G49" s="57">
        <f>Working!Z46</f>
        <v>6.1301330819987285</v>
      </c>
      <c r="H49" s="104">
        <f>Working!AB46</f>
        <v>6.1301330819987294</v>
      </c>
      <c r="I49" s="76">
        <f>Working!AF46</f>
        <v>11.084421358905743</v>
      </c>
      <c r="J49" s="128">
        <f>Working!AH46+Working!AI46</f>
        <v>12.488392995211168</v>
      </c>
      <c r="K49" s="130">
        <f>J49+Working!AJ46</f>
        <v>13.204046528019294</v>
      </c>
    </row>
    <row r="50" spans="1:11" x14ac:dyDescent="0.25">
      <c r="A50" s="100" t="s">
        <v>33</v>
      </c>
      <c r="B50" s="35">
        <f>Working!E47</f>
        <v>4.2307804028437479</v>
      </c>
      <c r="C50" s="27">
        <f>Working!N47</f>
        <v>2.2856050403760677</v>
      </c>
      <c r="D50" s="35">
        <f>Working!P47</f>
        <v>2.2856050403760677</v>
      </c>
      <c r="E50" s="27">
        <f>Working!T47</f>
        <v>2.2856050403760677</v>
      </c>
      <c r="F50" s="104">
        <f>Working!V47</f>
        <v>2.2856050403760677</v>
      </c>
      <c r="G50" s="57">
        <f>Working!Z47</f>
        <v>2.2856050403760677</v>
      </c>
      <c r="H50" s="104">
        <f>Working!AB47</f>
        <v>2.2856050403760677</v>
      </c>
      <c r="I50" s="76">
        <f>Working!AF47</f>
        <v>3.1054075644477486</v>
      </c>
      <c r="J50" s="128">
        <f>Working!AH47+Working!AI47</f>
        <v>3.3536308769848024</v>
      </c>
      <c r="K50" s="27">
        <f>J50+Working!AJ47</f>
        <v>3.3596869897712258</v>
      </c>
    </row>
    <row r="51" spans="1:11" x14ac:dyDescent="0.25">
      <c r="A51" s="100" t="s">
        <v>37</v>
      </c>
      <c r="B51" s="35">
        <f>Working!E48</f>
        <v>12.746440066391175</v>
      </c>
      <c r="C51" s="27">
        <f>Working!N48</f>
        <v>6.878852023595778</v>
      </c>
      <c r="D51" s="35">
        <f>Working!P48</f>
        <v>6.878852023595778</v>
      </c>
      <c r="E51" s="27">
        <f>Working!T48</f>
        <v>6.878852023595778</v>
      </c>
      <c r="F51" s="104">
        <f>Working!V48</f>
        <v>6.878852023595778</v>
      </c>
      <c r="G51" s="57">
        <f>Working!Z48</f>
        <v>6.878852023595778</v>
      </c>
      <c r="H51" s="104">
        <f>Working!AB48</f>
        <v>6.878852023595778</v>
      </c>
      <c r="I51" s="76">
        <f>Working!AF48</f>
        <v>9.3517722448318228</v>
      </c>
      <c r="J51" s="128">
        <f>Working!AH48+Working!AI48</f>
        <v>8.1088632725664738</v>
      </c>
      <c r="K51" s="131">
        <f>J51+Working!AJ48</f>
        <v>13.10720032304997</v>
      </c>
    </row>
    <row r="52" spans="1:11" x14ac:dyDescent="0.25">
      <c r="A52" s="102" t="s">
        <v>49</v>
      </c>
      <c r="B52" s="113">
        <f>Working!E49</f>
        <v>13.03460831609177</v>
      </c>
      <c r="C52" s="114">
        <f>Working!N49</f>
        <v>1.4084630301054104</v>
      </c>
      <c r="D52" s="113">
        <f>Working!P49</f>
        <v>1.4084630301054104</v>
      </c>
      <c r="E52" s="114">
        <f>Working!T49</f>
        <v>1.4084630301054104</v>
      </c>
      <c r="F52" s="108">
        <f>Working!V49</f>
        <v>1.4084630301054104</v>
      </c>
      <c r="G52" s="111">
        <f>Working!Z49</f>
        <v>1.4084630301054104</v>
      </c>
      <c r="H52" s="108">
        <f>Working!AB49</f>
        <v>1.4084630301054104</v>
      </c>
      <c r="I52" s="127">
        <f>Working!AF49</f>
        <v>6.308351973066487</v>
      </c>
      <c r="J52" s="129">
        <f>Working!AH49+Working!AI49</f>
        <v>8.08410762636945</v>
      </c>
      <c r="K52" s="114">
        <f>J52+Working!AJ49</f>
        <v>8.089738354141927</v>
      </c>
    </row>
  </sheetData>
  <mergeCells count="6">
    <mergeCell ref="F2:K2"/>
    <mergeCell ref="F3:G3"/>
    <mergeCell ref="H3:I3"/>
    <mergeCell ref="J3:K3"/>
    <mergeCell ref="D3:E3"/>
    <mergeCell ref="D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Source data</vt:lpstr>
      <vt:lpstr>Working</vt:lpstr>
      <vt:lpstr>Table 1</vt:lpstr>
      <vt:lpstr>Table 2</vt:lpstr>
      <vt:lpstr>Unused graph - EDB rates </vt:lpstr>
      <vt:lpstr>Unused table - showing workings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2015-07-27T01:16:23Z</dcterms:modified>
</cp:coreProperties>
</file>